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825" activeTab="16"/>
  </bookViews>
  <sheets>
    <sheet name="Cover" sheetId="1" r:id="rId1"/>
    <sheet name="Farmer" sheetId="2" r:id="rId2"/>
    <sheet name="Land, Bldg, Eq." sheetId="3" r:id="rId3"/>
    <sheet name="Inventory" sheetId="4" r:id="rId4"/>
    <sheet name="Debt" sheetId="5" r:id="rId5"/>
    <sheet name="Net Worth" sheetId="6" r:id="rId6"/>
    <sheet name="Pro-Forma NW" sheetId="7" r:id="rId7"/>
    <sheet name="Proposal" sheetId="8" r:id="rId8"/>
    <sheet name="Crop" sheetId="9" r:id="rId9"/>
    <sheet name="Crop Inputs" sheetId="10" r:id="rId10"/>
    <sheet name="Livestock" sheetId="11" r:id="rId11"/>
    <sheet name="Cash Flow Detail" sheetId="12" r:id="rId12"/>
    <sheet name="Cash Flow" sheetId="13" r:id="rId13"/>
    <sheet name="Income &amp; Exp" sheetId="14" r:id="rId14"/>
    <sheet name="Debt Service" sheetId="15" r:id="rId15"/>
    <sheet name="Historical Ratios" sheetId="16" r:id="rId16"/>
    <sheet name="Expanded Historical Ratios" sheetId="17" r:id="rId17"/>
    <sheet name="Modifications" sheetId="18" state="hidden" r:id="rId18"/>
  </sheets>
  <externalReferences>
    <externalReference r:id="rId21"/>
  </externalReferences>
  <definedNames>
    <definedName name="__IntlFixup" hidden="1">TRUE</definedName>
    <definedName name="__IntlFixupTable" hidden="1">#REF!</definedName>
    <definedName name="Accounts_Payable">'Debt'!$A$3:$I$23</definedName>
    <definedName name="AccoutsReceivableNew">'Inventory'!$A$63:$I$71</definedName>
    <definedName name="Accrued_NFI">'Income &amp; Exp'!$A$71:$C$71</definedName>
    <definedName name="Acres">'Crop'!$E$7:$E$37</definedName>
    <definedName name="Annual_Cash_Rent2">'Land, Bldg, Eq.'!$F$48:$F$60</definedName>
    <definedName name="Assets_Breeding_Stock">'Inventory'!$A$38:$E$47</definedName>
    <definedName name="Assets_Crops">'Inventory'!$A$3:$E$36</definedName>
    <definedName name="Assets_Market_Animals">'Inventory'!$A$49:$E$61</definedName>
    <definedName name="Breeding_Stock_Purchases">'Livestock'!$G$8:$I$14</definedName>
    <definedName name="Buildings">'Land, Bldg, Eq.'!$A$63:$D$88</definedName>
    <definedName name="Capital_Sales_Purchases" localSheetId="1">'[1]Proposal'!#REF!</definedName>
    <definedName name="Capital_Sales_Purchases2" localSheetId="1">'[1]Proposal'!#REF!</definedName>
    <definedName name="Cash_Advance_Payments">'Debt'!$L$7:$S$14</definedName>
    <definedName name="Cash_on_Hand">'Inventory'!$G$39:$I$40</definedName>
    <definedName name="Cashflow" localSheetId="11">'Cash Flow Detail'!#REF!</definedName>
    <definedName name="Cashflow">'Cash Flow'!$A$1</definedName>
    <definedName name="CFcolumn_header3">'Cash Flow Detail'!$S$6:$AE$17</definedName>
    <definedName name="CFW_48_50">'Cash Flow Detail'!$A$59:$O$60</definedName>
    <definedName name="CFW_52_54">'Cash Flow Detail'!$A$69:$O$74</definedName>
    <definedName name="CFW_AccountsPayable">'Cash Flow Detail'!$A$171:$O$189</definedName>
    <definedName name="CFW_AccountsRec">'Cash Flow Detail'!$A$61:$O$61</definedName>
    <definedName name="CFW_AccRecNew">'Cash Flow Detail'!$A$61:$O$67</definedName>
    <definedName name="CFW_after_AccRec">'Cash Flow Detail'!$A$69:$O$74</definedName>
    <definedName name="CFW_AnnualCashRent">'Cash Flow Detail'!$A$170:$O$170</definedName>
    <definedName name="CFW_BreedingSales">'Cash Flow Detail'!$A$39:$O$47</definedName>
    <definedName name="CFW_BreedingStockPurchases">'Cash Flow Detail'!$A$125:$O$133</definedName>
    <definedName name="CFW_CapitalPurchases">'Cash Flow Detail'!$A$305:$O$305</definedName>
    <definedName name="CFW_CapitalSales">'Cash Flow Detail'!$A$96:$O$96</definedName>
    <definedName name="CFW_CAshAdvances">'Cash Flow Detail'!$A$76:$O$81</definedName>
    <definedName name="CFW_Crop">'Cash Flow Detail'!$A$109:$O$117</definedName>
    <definedName name="CFW_Crops">'Cash Flow Detail'!$A$109:$O$114</definedName>
    <definedName name="CFW_CropSales">'Cash Flow Detail'!$A$6:$O$38</definedName>
    <definedName name="CFW_Equipment">'Cash Flow Detail'!$A$152:$O$154</definedName>
    <definedName name="CFW_Financing">'Cash Flow Detail'!$A$170:$O$307</definedName>
    <definedName name="CFW_Interest_on_Operating_Loan">'Cash Flow Detail'!$A$313:$O$313</definedName>
    <definedName name="CFW_LeasePayments">'Cash Flow Detail'!$A$202:$O$203</definedName>
    <definedName name="CFW_Livestock">'Cash Flow Detail'!$A$119:$O$124</definedName>
    <definedName name="CFW_LivingExpensesIncomeTax">'Cash Flow Detail'!$A$307:$O$307</definedName>
    <definedName name="CFW_MarketingCharges">'Cash Flow Detail'!$A$145:$O$145</definedName>
    <definedName name="CFW_MarketLivestockPurchases">'Cash Flow Detail'!$A$134:$O$144</definedName>
    <definedName name="CFW_MarketSales">'Cash Flow Detail'!$A$48:$O$58</definedName>
    <definedName name="CFW_NetCashWithdrawals2">'Cash Flow Detail'!$A$308:$O$308</definedName>
    <definedName name="CFW_NewCashContributions">'Cash Flow Detail'!$A$104:$O$104</definedName>
    <definedName name="CFW_NewTermBorrowings">'Cash Flow Detail'!$A$82:$O$95</definedName>
    <definedName name="CFW_Off_Farm_Income2">'Cash Flow Detail'!$A$98:$O$103</definedName>
    <definedName name="CFW_OffFarmIncome">'Cash Flow Detail'!$A$99:$O$102</definedName>
    <definedName name="CFW_OthCashInflow">'Cash Flow Detail'!$A$69:$O$75</definedName>
    <definedName name="CFW_OthCropExpenses">'Cash Flow Detail'!$A$113:$O$118</definedName>
    <definedName name="CFW_Other">'Cash Flow Detail'!$A$155:$O$168</definedName>
    <definedName name="CFW_Other_Farm_Receipts">'Cash Flow Detail'!$A$68:$O$75</definedName>
    <definedName name="CFW_OtherAssetPurchases">'Cash Flow Detail'!$A$306:$O$306</definedName>
    <definedName name="CFW_OtherAssetSales">'Cash Flow Detail'!$A$97:$O$97</definedName>
    <definedName name="CFW_OtherCashOutflow">'Cash Flow Detail'!$A$164:$O$169</definedName>
    <definedName name="CFW_OtherCropExp">'Cash Flow Detail'!$A$114:$O$117</definedName>
    <definedName name="CFW_OtherSmall">'Cash Flow Detail'!$A$155:$O$163</definedName>
    <definedName name="CFW_OthLivestockExpenses">'Cash Flow Detail'!$A$146:$O$151</definedName>
    <definedName name="CFW_PaymentofArrears">'Cash Flow Detail'!$A$204:$O$226</definedName>
    <definedName name="CFW_RepayCashAdvance">'Cash Flow Detail'!$A$190:$O$201</definedName>
    <definedName name="CFW_Seed_Fert_Chem2">'Cash Flow Detail'!$A$109:$O$112</definedName>
    <definedName name="CFW_TermLoanInterest">'Cash Flow Detail'!$A$227:$O$265</definedName>
    <definedName name="CFW_TermLoanPrincipal">'Cash Flow Detail'!$A$266:$O$304</definedName>
    <definedName name="Chemicals" localSheetId="9">'Crop Inputs'!$D$42:$D$73</definedName>
    <definedName name="Chemicals">'Crop'!$D$48:$D$79</definedName>
    <definedName name="Crop_Inputs" localSheetId="9">'Crop Inputs'!$A$40:$L$74</definedName>
    <definedName name="Crop_Inputs2">'Crop Inputs'!$A$43:$A$73</definedName>
    <definedName name="Crop_Inventory">'Crop'!$A$1</definedName>
    <definedName name="CropInv_Crops" localSheetId="9">'Crop Inputs'!$A$1:$A$6</definedName>
    <definedName name="CropInv_Crops">'Crop'!$A$1:$A$6</definedName>
    <definedName name="Cultivated_Acres">'Land, Bldg, Eq.'!$D$4:$D$45,'Land, Bldg, Eq.'!$D$48:$D$61</definedName>
    <definedName name="Debt_Service">'Debt Service'!$A$1:$F$10</definedName>
    <definedName name="Debt_Service_Analysis">'Debt Service'!$A$48:$D$53</definedName>
    <definedName name="Debt_Service_Term_Debt">'Debt Service'!$A$12:$D$45</definedName>
    <definedName name="Debt_Service_Total_Debt">'Debt Service'!$A$45:$D$45</definedName>
    <definedName name="Existing_Lease_Payments">'Debt'!$O$17:$O$23</definedName>
    <definedName name="Farm_Supplies">'Inventory'!$G$3:$I$27</definedName>
    <definedName name="Feed_Crop_Purchases" localSheetId="9">'Crop Inputs'!$H$5:$J$38</definedName>
    <definedName name="Feed_Crop_Purchases2">'Crop'!$H$7:$J$37</definedName>
    <definedName name="Fertilizer" localSheetId="9">'Crop Inputs'!$C$42:$C$73</definedName>
    <definedName name="Fertilizer">'Crop'!$C$48:$C$79</definedName>
    <definedName name="Hail_Crop_Insurance" localSheetId="9">'Crop Inputs'!$E$42:$E$73</definedName>
    <definedName name="Hail_Crop_Insurance">'Crop'!$E$48:$E$79</definedName>
    <definedName name="IncExp_Depreciation" localSheetId="16">'Expanded Historical Ratios'!$A$69:$C$70</definedName>
    <definedName name="IncExp_Depreciation" localSheetId="15">'Historical Ratios'!$A$69:$C$70</definedName>
    <definedName name="IncExp_Depreciation">'Income &amp; Exp'!$A$68:$C$69</definedName>
    <definedName name="Invest_GrowingCrops">'Inventory'!$G$29:$I$36</definedName>
    <definedName name="Land_Build_Mach_Purch2">'Land, Bldg, Eq.'!$J$40:$J$44,'Land, Bldg, Eq.'!$G$85:$G$87,'Land, Bldg, Eq.'!$G$143:$G$150</definedName>
    <definedName name="Land_Build_Mach_Sales">'Land, Bldg, Eq.'!$K$4:$K$45,'Land, Bldg, Eq.'!$H$66:$H$74,'Land, Bldg, Eq.'!$H$80:$H$83,'Land, Bldg, Eq.'!$H$92:$H$141</definedName>
    <definedName name="Land_Taxes" localSheetId="1">'[1]Land, Buildings, Machinery'!#REF!</definedName>
    <definedName name="list3">'Debt'!$AS$1:$AT$23</definedName>
    <definedName name="list3_interest">'Debt'!$AB$1:$AC$23</definedName>
    <definedName name="Livestock_Purchases">'Livestock'!$G$5:$J$26</definedName>
    <definedName name="Livestock_Sales">'Livestock'!$O$5:$R$26</definedName>
    <definedName name="LivestockInv">'Livestock'!$A$1:$A$6</definedName>
    <definedName name="Machinery">'Land, Bldg, Eq.'!$A$90:$D$147</definedName>
    <definedName name="Market_Livestock_Purchases">'Livestock'!$G$17:$I$25</definedName>
    <definedName name="months2" localSheetId="1">'Farmer'!#REF!</definedName>
    <definedName name="months2">'Cover'!$AA$2:$AA$13</definedName>
    <definedName name="New_Lease_Payments">'Debt'!$P$17:$P$23</definedName>
    <definedName name="New_Term_Borrowings">'Proposal'!$A$30:$K$44</definedName>
    <definedName name="Op_Loan_Interest_Rate">'Debt'!$Q$3:$Q$5</definedName>
    <definedName name="Operating_Loans">'Debt'!$L$3:$P$6</definedName>
    <definedName name="Other_Assets">'Inventory'!$G$38:$I$61</definedName>
    <definedName name="Owned_Land">'Land, Bldg, Eq.'!$A$3:$I$45</definedName>
    <definedName name="periods">'Debt'!$BA$1:$BB$4</definedName>
    <definedName name="periods_interest">'Debt'!$AJ$1:$AK$4</definedName>
    <definedName name="pMonth_FiscalYear">'Proposal'!$Z$3:$AK$26</definedName>
    <definedName name="pmonths">'Proposal'!$AF$1:$AG$2</definedName>
    <definedName name="pperiods">'Proposal'!$AC$1:$AD$2</definedName>
    <definedName name="_xlnm.Print_Area" localSheetId="12">'Cash Flow'!$A$1:$O$66</definedName>
    <definedName name="_xlnm.Print_Area" localSheetId="11">'Cash Flow Detail'!$A$1:$P$314</definedName>
    <definedName name="_xlnm.Print_Area" localSheetId="0">'Cover'!$A$2:$I$22</definedName>
    <definedName name="_xlnm.Print_Area" localSheetId="8">'Crop'!$A$1:$Q$45</definedName>
    <definedName name="_xlnm.Print_Area" localSheetId="9">'Crop Inputs'!$A$40:$Q$80</definedName>
    <definedName name="_xlnm.Print_Area" localSheetId="4">'Debt'!$A$1:$S$52</definedName>
    <definedName name="_xlnm.Print_Area" localSheetId="14">'Debt Service'!$A$1:$F$68</definedName>
    <definedName name="_xlnm.Print_Area" localSheetId="16">'Expanded Historical Ratios'!$A$1:$I$123</definedName>
    <definedName name="_xlnm.Print_Area" localSheetId="1">'Farmer'!$A$2:$I$41</definedName>
    <definedName name="_xlnm.Print_Area" localSheetId="15">'Historical Ratios'!$A$1:$H$134</definedName>
    <definedName name="_xlnm.Print_Area" localSheetId="13">'Income &amp; Exp'!$A$1:$H$71</definedName>
    <definedName name="_xlnm.Print_Area" localSheetId="3">'Inventory'!$A$1:$I$73</definedName>
    <definedName name="_xlnm.Print_Area" localSheetId="2">'Land, Bldg, Eq.'!$A$1:$L$151</definedName>
    <definedName name="_xlnm.Print_Area" localSheetId="10">'Livestock'!$A$1:$W$33</definedName>
    <definedName name="_xlnm.Print_Area" localSheetId="5">'Net Worth'!$A$1:$H$64</definedName>
    <definedName name="_xlnm.Print_Area" localSheetId="6">'Pro-Forma NW'!$A$1:$I$65</definedName>
    <definedName name="_xlnm.Print_Area" localSheetId="7">'Proposal'!$A$1:$N$49</definedName>
    <definedName name="_xlnm.Print_Titles" localSheetId="11">'Cash Flow Detail'!$1:$4</definedName>
    <definedName name="Proj_Accrual_Net_Farm_Inc_2">'Income &amp; Exp'!$A$57:$H$71</definedName>
    <definedName name="PROJECTED_ACCRUED_NET_FARM_INCOME">'Income &amp; Exp'!$A$57</definedName>
    <definedName name="PROJECTED_ACCRUED_NET_FARM_INCOME2">'Income &amp; Exp'!$A$57:$H$71</definedName>
    <definedName name="Prop_Other_Assets">'Proposal'!$A$3:$K$28</definedName>
    <definedName name="Proposal_Cash_Purchases">'Proposal'!$E$3:$E$28</definedName>
    <definedName name="Proposal_Cash_Sales">'Proposal'!$G$3:$G$28</definedName>
    <definedName name="ptest">'Proposal'!$Z$1:$AA$2</definedName>
    <definedName name="Seed" localSheetId="9">'Crop Inputs'!$B$42:$B$73</definedName>
    <definedName name="Seed">'Crop'!$B$48:$B$79</definedName>
    <definedName name="Seed_Fert_Chem2">'Crop Inputs'!$B$43:$E$73</definedName>
    <definedName name="solver_adj" localSheetId="6" hidden="1">'Pro-Forma NW'!$M$52:$M$53</definedName>
    <definedName name="solver_cvg" localSheetId="6" hidden="1">0.001</definedName>
    <definedName name="solver_drv" localSheetId="6" hidden="1">1</definedName>
    <definedName name="solver_est" localSheetId="6" hidden="1">1</definedName>
    <definedName name="solver_itr" localSheetId="6" hidden="1">100</definedName>
    <definedName name="solver_lhs1" localSheetId="6" hidden="1">'Pro-Forma NW'!$M$52</definedName>
    <definedName name="solver_lhs2" localSheetId="6" hidden="1">'Pro-Forma NW'!$M$53</definedName>
    <definedName name="solver_lin" localSheetId="6" hidden="1">2</definedName>
    <definedName name="solver_neg" localSheetId="6" hidden="1">2</definedName>
    <definedName name="solver_num" localSheetId="6" hidden="1">2</definedName>
    <definedName name="solver_nwt" localSheetId="6" hidden="1">1</definedName>
    <definedName name="solver_opt" localSheetId="6" hidden="1">'Pro-Forma NW'!$N$54</definedName>
    <definedName name="solver_pre" localSheetId="6" hidden="1">0.000001</definedName>
    <definedName name="solver_rel1" localSheetId="6" hidden="1">1</definedName>
    <definedName name="solver_rel2" localSheetId="6" hidden="1">1</definedName>
    <definedName name="solver_rhs1" localSheetId="6" hidden="1">60</definedName>
    <definedName name="solver_rhs2" localSheetId="6" hidden="1">5000</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1</definedName>
    <definedName name="solver_val" localSheetId="6" hidden="1">0</definedName>
    <definedName name="Start_Feb">'Debt'!$AY$14:$AY$26</definedName>
    <definedName name="Start_Jan">'Debt'!$AX$14:$AX$26</definedName>
    <definedName name="Term_Debts">'Debt'!$A$26:$S$52</definedName>
    <definedName name="test">'Debt'!$AX$1:$AY$12</definedName>
    <definedName name="test_interest">'Debt'!$AG$1:$AH$12</definedName>
    <definedName name="Test_Two_Cells" localSheetId="1">'[1]Land, Buildings, Machinery'!$D$4,'[1]Land, Buildings, Machinery'!$G$4</definedName>
    <definedName name="Test_Two_Cells">'Land, Bldg, Eq.'!$D$4,'Land, Bldg, Eq.'!$G$4</definedName>
    <definedName name="Total_Farm_Cash_Income">'Income &amp; Exp'!$A$1:$H$11</definedName>
    <definedName name="Total_Frm_Cash_Expenses">'Income &amp; Exp'!$A$12:$H$53</definedName>
    <definedName name="wrn.Comparison." localSheetId="9" hidden="1">{#N/A,"Beef_Wheat",TRUE,"Projected Net Worth";#N/A,"current",TRUE,"Projected Net Worth"}</definedName>
    <definedName name="wrn.Comparison." localSheetId="16" hidden="1">{#N/A,"Beef_Wheat",TRUE,"Projected Net Worth";#N/A,"current",TRUE,"Projected Net Worth"}</definedName>
    <definedName name="wrn.Comparison." localSheetId="1" hidden="1">{#N/A,"Beef_Wheat",TRUE,"Projected Net Worth";#N/A,"current",TRUE,"Projected Net Worth"}</definedName>
    <definedName name="wrn.Comparison." localSheetId="15" hidden="1">{#N/A,"Beef_Wheat",TRUE,"Projected Net Worth";#N/A,"current",TRUE,"Projected Net Worth"}</definedName>
    <definedName name="wrn.Comparison." hidden="1">{#N/A,"Beef_Wheat",TRUE,"Projected Net Worth";#N/A,"current",TRUE,"Projected Net Worth"}</definedName>
    <definedName name="yearend" localSheetId="1">'Farmer'!#REF!</definedName>
    <definedName name="yearend">'Cover'!$AA$2:$AB$13</definedName>
  </definedNames>
  <calcPr fullCalcOnLoad="1"/>
</workbook>
</file>

<file path=xl/comments1.xml><?xml version="1.0" encoding="utf-8"?>
<comments xmlns="http://schemas.openxmlformats.org/spreadsheetml/2006/main">
  <authors>
    <author>rpieper</author>
  </authors>
  <commentList>
    <comment ref="C8" authorId="0">
      <text>
        <r>
          <rPr>
            <b/>
            <sz val="8"/>
            <rFont val="Tahoma"/>
            <family val="2"/>
          </rPr>
          <t xml:space="preserve">User Tip: </t>
        </r>
        <r>
          <rPr>
            <sz val="8"/>
            <rFont val="Tahoma"/>
            <family val="0"/>
          </rPr>
          <t xml:space="preserve"> Use any of the following formats to enter dates:
1.  Jan 30, 2000
2.  Jan 30, 00
3.  01-30-00
4.  1-30-00
5.  01/30/00
6.  1/30/00
</t>
        </r>
      </text>
    </comment>
    <comment ref="F8" authorId="0">
      <text>
        <r>
          <rPr>
            <b/>
            <sz val="8"/>
            <rFont val="Tahoma"/>
            <family val="2"/>
          </rPr>
          <t>User Tip:</t>
        </r>
        <r>
          <rPr>
            <sz val="8"/>
            <rFont val="Tahoma"/>
            <family val="0"/>
          </rPr>
          <t xml:space="preserve">  Use any of the following formats to enter dates:
1.  Jan 30, 2000
2.  Jan 30, 00
3.  01-30-00
4.  1-30-00
5.  01/30/00
6.  1/30/00
</t>
        </r>
      </text>
    </comment>
    <comment ref="I2" authorId="0">
      <text>
        <r>
          <rPr>
            <u val="single"/>
            <sz val="8"/>
            <rFont val="Tahoma"/>
            <family val="2"/>
          </rPr>
          <t xml:space="preserve">Reviewed
</t>
        </r>
        <r>
          <rPr>
            <sz val="8"/>
            <rFont val="Tahoma"/>
            <family val="2"/>
          </rPr>
          <t xml:space="preserve">January 2004
</t>
        </r>
      </text>
    </comment>
  </commentList>
</comments>
</file>

<file path=xl/comments10.xml><?xml version="1.0" encoding="utf-8"?>
<comments xmlns="http://schemas.openxmlformats.org/spreadsheetml/2006/main">
  <authors>
    <author>rpieper</author>
  </authors>
  <commentList>
    <comment ref="B42" authorId="0">
      <text>
        <r>
          <rPr>
            <b/>
            <sz val="10"/>
            <rFont val="Tahoma"/>
            <family val="2"/>
          </rPr>
          <t>User Tips:</t>
        </r>
        <r>
          <rPr>
            <sz val="10"/>
            <rFont val="Tahoma"/>
            <family val="2"/>
          </rPr>
          <t xml:space="preserve">
Includes cleaning and seed treatment.</t>
        </r>
      </text>
    </comment>
    <comment ref="D42" authorId="0">
      <text>
        <r>
          <rPr>
            <b/>
            <sz val="10"/>
            <rFont val="Tahoma"/>
            <family val="2"/>
          </rPr>
          <t xml:space="preserve">User Tip: </t>
        </r>
        <r>
          <rPr>
            <sz val="10"/>
            <rFont val="Tahoma"/>
            <family val="2"/>
          </rPr>
          <t xml:space="preserve"> Includes herbicides, pesticides and fungicides.</t>
        </r>
      </text>
    </comment>
    <comment ref="M40" authorId="0">
      <text>
        <r>
          <rPr>
            <b/>
            <sz val="10"/>
            <rFont val="Tahoma"/>
            <family val="2"/>
          </rPr>
          <t xml:space="preserve">User Tip:  Crop Insurance Information </t>
        </r>
        <r>
          <rPr>
            <sz val="10"/>
            <rFont val="Tahoma"/>
            <family val="2"/>
          </rPr>
          <t>is "For Your Information" only and has no effect on calculations.</t>
        </r>
      </text>
    </comment>
  </commentList>
</comments>
</file>

<file path=xl/comments12.xml><?xml version="1.0" encoding="utf-8"?>
<comments xmlns="http://schemas.openxmlformats.org/spreadsheetml/2006/main">
  <authors>
    <author>rpieper</author>
  </authors>
  <commentList>
    <comment ref="D311" authorId="0">
      <text>
        <r>
          <rPr>
            <b/>
            <sz val="10"/>
            <rFont val="Tahoma"/>
            <family val="2"/>
          </rPr>
          <t xml:space="preserve">User Tip: </t>
        </r>
        <r>
          <rPr>
            <sz val="10"/>
            <rFont val="Tahoma"/>
            <family val="2"/>
          </rPr>
          <t xml:space="preserve">
Opening Cash Balance = Beginning Cash on Deposit less Beginning Operating Loan </t>
        </r>
      </text>
    </comment>
    <comment ref="D313" authorId="0">
      <text>
        <r>
          <rPr>
            <b/>
            <sz val="10"/>
            <rFont val="Tahoma"/>
            <family val="2"/>
          </rPr>
          <t>User Tip:</t>
        </r>
        <r>
          <rPr>
            <sz val="10"/>
            <rFont val="Tahoma"/>
            <family val="2"/>
          </rPr>
          <t xml:space="preserve">  Make sure an Interest Rate is entered in the Operating Loan table in Liabilities sheet.</t>
        </r>
      </text>
    </comment>
    <comment ref="D104" authorId="0">
      <text>
        <r>
          <rPr>
            <b/>
            <sz val="10"/>
            <rFont val="Tahoma"/>
            <family val="2"/>
          </rPr>
          <t xml:space="preserve">User Tip: </t>
        </r>
        <r>
          <rPr>
            <sz val="10"/>
            <rFont val="Tahoma"/>
            <family val="2"/>
          </rPr>
          <t xml:space="preserve"> A "cash contribution" is cash that is contributed to the farm's cashflow from outside the farm business.  These would be irregular or unusual "one-time" contributions, such gifts or inheritances.
These are </t>
        </r>
        <r>
          <rPr>
            <u val="single"/>
            <sz val="10"/>
            <rFont val="Tahoma"/>
            <family val="2"/>
          </rPr>
          <t>not</t>
        </r>
        <r>
          <rPr>
            <sz val="10"/>
            <rFont val="Tahoma"/>
            <family val="2"/>
          </rPr>
          <t xml:space="preserve"> included in the Debt Service Summary.</t>
        </r>
      </text>
    </comment>
    <comment ref="D7" authorId="0">
      <text>
        <r>
          <rPr>
            <b/>
            <sz val="10"/>
            <rFont val="Tahoma"/>
            <family val="2"/>
          </rPr>
          <t xml:space="preserve">User Tip:  </t>
        </r>
        <r>
          <rPr>
            <sz val="10"/>
            <rFont val="Tahoma"/>
            <family val="2"/>
          </rPr>
          <t xml:space="preserve">Three macros are provided to assist you in managing the cash flow details.  </t>
        </r>
        <r>
          <rPr>
            <b/>
            <sz val="10"/>
            <rFont val="Tahoma"/>
            <family val="2"/>
          </rPr>
          <t>Note:</t>
        </r>
        <r>
          <rPr>
            <sz val="10"/>
            <rFont val="Tahoma"/>
            <family val="2"/>
          </rPr>
          <t xml:space="preserve">  These macros apply only to rows in which the total is brought forward from other parts of the program. 
1.  </t>
        </r>
        <r>
          <rPr>
            <b/>
            <sz val="10"/>
            <color indexed="10"/>
            <rFont val="Tahoma"/>
            <family val="2"/>
          </rPr>
          <t>Ctrl-Shift-A</t>
        </r>
        <r>
          <rPr>
            <sz val="10"/>
            <rFont val="Tahoma"/>
            <family val="2"/>
          </rPr>
          <t xml:space="preserve">(llocate)  -  Place the cursor in the </t>
        </r>
        <r>
          <rPr>
            <b/>
            <sz val="10"/>
            <rFont val="Tahoma"/>
            <family val="2"/>
          </rPr>
          <t>row</t>
        </r>
        <r>
          <rPr>
            <sz val="10"/>
            <rFont val="Tahoma"/>
            <family val="2"/>
          </rPr>
          <t xml:space="preserve"> of choice and press Ctrl-Shift-A to allocate the row's </t>
        </r>
        <r>
          <rPr>
            <b/>
            <sz val="10"/>
            <rFont val="Tahoma"/>
            <family val="2"/>
          </rPr>
          <t xml:space="preserve">total  evenly across all months. </t>
        </r>
        <r>
          <rPr>
            <sz val="10"/>
            <rFont val="Tahoma"/>
            <family val="2"/>
          </rPr>
          <t xml:space="preserve">
2.  </t>
        </r>
        <r>
          <rPr>
            <b/>
            <sz val="10"/>
            <color indexed="10"/>
            <rFont val="Tahoma"/>
            <family val="2"/>
          </rPr>
          <t>Ctrl-Shift-T</t>
        </r>
        <r>
          <rPr>
            <sz val="10"/>
            <rFont val="Tahoma"/>
            <family val="2"/>
          </rPr>
          <t xml:space="preserve">(otal) - Place the cursor in the </t>
        </r>
        <r>
          <rPr>
            <b/>
            <sz val="10"/>
            <rFont val="Tahoma"/>
            <family val="2"/>
          </rPr>
          <t>cell</t>
        </r>
        <r>
          <rPr>
            <sz val="10"/>
            <rFont val="Tahoma"/>
            <family val="2"/>
          </rPr>
          <t xml:space="preserve"> of choice and press Ctrl-Shift-T to place the row's</t>
        </r>
        <r>
          <rPr>
            <b/>
            <sz val="10"/>
            <rFont val="Tahoma"/>
            <family val="2"/>
          </rPr>
          <t xml:space="preserve"> total into one month.  </t>
        </r>
        <r>
          <rPr>
            <sz val="10"/>
            <rFont val="Tahoma"/>
            <family val="2"/>
          </rPr>
          <t xml:space="preserve">
3. </t>
        </r>
        <r>
          <rPr>
            <b/>
            <sz val="10"/>
            <color indexed="10"/>
            <rFont val="Tahoma"/>
            <family val="2"/>
          </rPr>
          <t xml:space="preserve"> Ctrl-Shift-D</t>
        </r>
        <r>
          <rPr>
            <sz val="10"/>
            <rFont val="Tahoma"/>
            <family val="2"/>
          </rPr>
          <t xml:space="preserve">(elete)  -  Place the cursor in the </t>
        </r>
        <r>
          <rPr>
            <b/>
            <sz val="10"/>
            <rFont val="Tahoma"/>
            <family val="2"/>
          </rPr>
          <t>row</t>
        </r>
        <r>
          <rPr>
            <sz val="10"/>
            <rFont val="Tahoma"/>
            <family val="2"/>
          </rPr>
          <t xml:space="preserve"> of choice and press Ctrl-Shift-D to </t>
        </r>
        <r>
          <rPr>
            <b/>
            <sz val="10"/>
            <rFont val="Tahoma"/>
            <family val="2"/>
          </rPr>
          <t xml:space="preserve">delete all entries in that row.  </t>
        </r>
        <r>
          <rPr>
            <sz val="10"/>
            <rFont val="Tahoma"/>
            <family val="2"/>
          </rPr>
          <t xml:space="preserve">This does not delete the "row total."
</t>
        </r>
      </text>
    </comment>
    <comment ref="D308" authorId="0">
      <text>
        <r>
          <rPr>
            <b/>
            <sz val="10"/>
            <rFont val="Tahoma"/>
            <family val="2"/>
          </rPr>
          <t xml:space="preserve">User Tip: </t>
        </r>
        <r>
          <rPr>
            <sz val="10"/>
            <rFont val="Tahoma"/>
            <family val="2"/>
          </rPr>
          <t xml:space="preserve"> This is reserved for unusual or irregular cash withdrawals from the farm business.  These are </t>
        </r>
        <r>
          <rPr>
            <u val="single"/>
            <sz val="10"/>
            <rFont val="Tahoma"/>
            <family val="2"/>
          </rPr>
          <t>not</t>
        </r>
        <r>
          <rPr>
            <sz val="10"/>
            <rFont val="Tahoma"/>
            <family val="2"/>
          </rPr>
          <t xml:space="preserve"> regular Living Expenses.  Examples would be an unusual "one-time" donation or gift given.
These are </t>
        </r>
        <r>
          <rPr>
            <u val="single"/>
            <sz val="10"/>
            <rFont val="Tahoma"/>
            <family val="2"/>
          </rPr>
          <t>not</t>
        </r>
        <r>
          <rPr>
            <sz val="10"/>
            <rFont val="Tahoma"/>
            <family val="2"/>
          </rPr>
          <t xml:space="preserve"> included in the Debt Service Summary.</t>
        </r>
      </text>
    </comment>
  </commentList>
</comments>
</file>

<file path=xl/comments13.xml><?xml version="1.0" encoding="utf-8"?>
<comments xmlns="http://schemas.openxmlformats.org/spreadsheetml/2006/main">
  <authors>
    <author>rpieper</author>
  </authors>
  <commentList>
    <comment ref="D63" authorId="0">
      <text>
        <r>
          <rPr>
            <b/>
            <sz val="8"/>
            <rFont val="Tahoma"/>
            <family val="2"/>
          </rPr>
          <t>User Tip:</t>
        </r>
        <r>
          <rPr>
            <sz val="8"/>
            <rFont val="Tahoma"/>
            <family val="0"/>
          </rPr>
          <t xml:space="preserve">
For the first period only, 
Opening Cash Balance = Beginning Cash on Hand or Deposit - Beginning Operating Loan 
</t>
        </r>
      </text>
    </comment>
    <comment ref="D65" authorId="0">
      <text>
        <r>
          <rPr>
            <b/>
            <sz val="8"/>
            <rFont val="Tahoma"/>
            <family val="2"/>
          </rPr>
          <t>User Tip:</t>
        </r>
        <r>
          <rPr>
            <sz val="8"/>
            <rFont val="Tahoma"/>
            <family val="0"/>
          </rPr>
          <t xml:space="preserve">  Make sure an Interest Rate is entered in the Operating Loan table in Liabilities sheet.
</t>
        </r>
      </text>
    </comment>
    <comment ref="D60" authorId="0">
      <text>
        <r>
          <rPr>
            <b/>
            <sz val="10"/>
            <rFont val="Tahoma"/>
            <family val="2"/>
          </rPr>
          <t xml:space="preserve">User Tip:  </t>
        </r>
        <r>
          <rPr>
            <sz val="10"/>
            <rFont val="Tahoma"/>
            <family val="2"/>
          </rPr>
          <t xml:space="preserve">This is reserved for unusual or irregular cash withdrawals from the farm business.  These are </t>
        </r>
        <r>
          <rPr>
            <u val="single"/>
            <sz val="10"/>
            <rFont val="Tahoma"/>
            <family val="2"/>
          </rPr>
          <t>not</t>
        </r>
        <r>
          <rPr>
            <sz val="10"/>
            <rFont val="Tahoma"/>
            <family val="2"/>
          </rPr>
          <t xml:space="preserve"> regular Living Expenses.  Examples would be an unusual "one-time" donation or gift given.
These are </t>
        </r>
        <r>
          <rPr>
            <u val="single"/>
            <sz val="10"/>
            <rFont val="Tahoma"/>
            <family val="2"/>
          </rPr>
          <t>not</t>
        </r>
        <r>
          <rPr>
            <sz val="10"/>
            <rFont val="Tahoma"/>
            <family val="2"/>
          </rPr>
          <t xml:space="preserve"> included on the Debt Service page. </t>
        </r>
      </text>
    </comment>
    <comment ref="D17" authorId="0">
      <text>
        <r>
          <rPr>
            <b/>
            <sz val="10"/>
            <rFont val="Tahoma"/>
            <family val="2"/>
          </rPr>
          <t>User Tip:</t>
        </r>
        <r>
          <rPr>
            <sz val="10"/>
            <rFont val="Tahoma"/>
            <family val="2"/>
          </rPr>
          <t xml:space="preserve">  A "cash contribution" is cash that is contributed to the farm's cashflow from outside the farm business.  These would be irregular or unusual "one-time" contributions, such gifts or inheritances.
These are </t>
        </r>
        <r>
          <rPr>
            <u val="single"/>
            <sz val="10"/>
            <rFont val="Tahoma"/>
            <family val="2"/>
          </rPr>
          <t>not</t>
        </r>
        <r>
          <rPr>
            <sz val="10"/>
            <rFont val="Tahoma"/>
            <family val="2"/>
          </rPr>
          <t xml:space="preserve"> included on the Debt Service page. </t>
        </r>
      </text>
    </comment>
  </commentList>
</comments>
</file>

<file path=xl/comments14.xml><?xml version="1.0" encoding="utf-8"?>
<comments xmlns="http://schemas.openxmlformats.org/spreadsheetml/2006/main">
  <authors>
    <author>rpieper</author>
  </authors>
  <commentList>
    <comment ref="D3"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3"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3"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3"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3"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 ref="A80" authorId="0">
      <text>
        <r>
          <rPr>
            <b/>
            <sz val="8"/>
            <rFont val="Tahoma"/>
            <family val="2"/>
          </rPr>
          <t>Definition of Liquidity:</t>
        </r>
        <r>
          <rPr>
            <sz val="8"/>
            <rFont val="Tahoma"/>
            <family val="0"/>
          </rPr>
          <t xml:space="preserve"> 
The ability of a business to meet its financial obligations as they come due in the ordinary course of business.
</t>
        </r>
      </text>
    </comment>
    <comment ref="A81" authorId="0">
      <text>
        <r>
          <rPr>
            <b/>
            <sz val="8"/>
            <rFont val="Tahoma"/>
            <family val="2"/>
          </rPr>
          <t xml:space="preserve">Current Ratio </t>
        </r>
        <r>
          <rPr>
            <sz val="8"/>
            <rFont val="Tahoma"/>
            <family val="2"/>
          </rPr>
          <t>or</t>
        </r>
        <r>
          <rPr>
            <b/>
            <sz val="8"/>
            <rFont val="Tahoma"/>
            <family val="2"/>
          </rPr>
          <t xml:space="preserve"> Working Capital Ratio</t>
        </r>
        <r>
          <rPr>
            <sz val="8"/>
            <rFont val="Tahoma"/>
            <family val="2"/>
          </rPr>
          <t>:</t>
        </r>
        <r>
          <rPr>
            <b/>
            <sz val="8"/>
            <rFont val="Tahoma"/>
            <family val="2"/>
          </rPr>
          <t xml:space="preserve">
</t>
        </r>
        <r>
          <rPr>
            <sz val="8"/>
            <rFont val="Tahoma"/>
            <family val="2"/>
          </rPr>
          <t xml:space="preserve">
The </t>
        </r>
        <r>
          <rPr>
            <b/>
            <sz val="8"/>
            <rFont val="Tahoma"/>
            <family val="2"/>
          </rPr>
          <t>Current Ratio</t>
        </r>
        <r>
          <rPr>
            <sz val="8"/>
            <rFont val="Tahoma"/>
            <family val="2"/>
          </rPr>
          <t xml:space="preserve"> or </t>
        </r>
        <r>
          <rPr>
            <b/>
            <sz val="8"/>
            <rFont val="Tahoma"/>
            <family val="2"/>
          </rPr>
          <t>Working Capital Ratio</t>
        </r>
        <r>
          <rPr>
            <sz val="8"/>
            <rFont val="Tahoma"/>
            <family val="2"/>
          </rPr>
          <t xml:space="preserve"> measures a business' ability to meet financial obligations as they come due without disrupting normal operations.
If the ratio is greater than 1, the business is considered to be liquid.  A ratio of less than 1 may indicate a potential liquidity problem.</t>
        </r>
        <r>
          <rPr>
            <sz val="8"/>
            <rFont val="Tahoma"/>
            <family val="0"/>
          </rPr>
          <t xml:space="preserve">
</t>
        </r>
      </text>
    </comment>
    <comment ref="A82" authorId="0">
      <text>
        <r>
          <rPr>
            <b/>
            <sz val="8"/>
            <rFont val="Tahoma"/>
            <family val="2"/>
          </rPr>
          <t>Debt Structure Ratio:</t>
        </r>
        <r>
          <rPr>
            <sz val="8"/>
            <rFont val="Tahoma"/>
            <family val="2"/>
          </rPr>
          <t xml:space="preserve"> 
</t>
        </r>
        <r>
          <rPr>
            <sz val="8"/>
            <rFont val="Tahoma"/>
            <family val="0"/>
          </rPr>
          <t xml:space="preserve">The </t>
        </r>
        <r>
          <rPr>
            <b/>
            <sz val="8"/>
            <rFont val="Tahoma"/>
            <family val="2"/>
          </rPr>
          <t>Debt Structure Ratio</t>
        </r>
        <r>
          <rPr>
            <sz val="8"/>
            <rFont val="Tahoma"/>
            <family val="0"/>
          </rPr>
          <t xml:space="preserve"> measures the proportion of total debt due and payable within the current year.  This ratio, used in conjuction with the current ratio, will provide information on the relative solvency of the business.
</t>
        </r>
      </text>
    </comment>
    <comment ref="A83" authorId="0">
      <text>
        <r>
          <rPr>
            <b/>
            <sz val="8"/>
            <rFont val="Tahoma"/>
            <family val="2"/>
          </rPr>
          <t>Working Capital:</t>
        </r>
        <r>
          <rPr>
            <sz val="8"/>
            <rFont val="Tahoma"/>
            <family val="0"/>
          </rPr>
          <t xml:space="preserve">
The difference between Current Assets and Current Liabilities.
</t>
        </r>
      </text>
    </comment>
    <comment ref="A84" authorId="0">
      <text>
        <r>
          <rPr>
            <b/>
            <sz val="8"/>
            <rFont val="Tahoma"/>
            <family val="2"/>
          </rPr>
          <t>Definition of Solvency:</t>
        </r>
        <r>
          <rPr>
            <sz val="8"/>
            <rFont val="Tahoma"/>
            <family val="0"/>
          </rPr>
          <t xml:space="preserve">
The financial measures that gauge the amount of debt of a business relative to the amount of owner's capital invested in the business.
</t>
        </r>
      </text>
    </comment>
    <comment ref="A85" authorId="0">
      <text>
        <r>
          <rPr>
            <b/>
            <sz val="8"/>
            <rFont val="Tahoma"/>
            <family val="2"/>
          </rPr>
          <t>Leverage Ratio</t>
        </r>
        <r>
          <rPr>
            <sz val="8"/>
            <rFont val="Tahoma"/>
            <family val="0"/>
          </rPr>
          <t xml:space="preserve"> or </t>
        </r>
        <r>
          <rPr>
            <b/>
            <sz val="8"/>
            <rFont val="Tahoma"/>
            <family val="2"/>
          </rPr>
          <t>Debt To Equity Ratio</t>
        </r>
        <r>
          <rPr>
            <sz val="8"/>
            <rFont val="Tahoma"/>
            <family val="0"/>
          </rPr>
          <t xml:space="preserve">:
The </t>
        </r>
        <r>
          <rPr>
            <b/>
            <sz val="8"/>
            <rFont val="Tahoma"/>
            <family val="2"/>
          </rPr>
          <t>Leverage Ratio</t>
        </r>
        <r>
          <rPr>
            <sz val="8"/>
            <rFont val="Tahoma"/>
            <family val="0"/>
          </rPr>
          <t xml:space="preserve"> is a measure of the extent to which the creditors have financed the business compared to the owners.  The higher the value of the ratio, the greater the proportion of financing that has been provided by the creditors.
</t>
        </r>
      </text>
    </comment>
    <comment ref="A86" authorId="0">
      <text>
        <r>
          <rPr>
            <b/>
            <sz val="8"/>
            <rFont val="Tahoma"/>
            <family val="2"/>
          </rPr>
          <t>Debt Ratio</t>
        </r>
        <r>
          <rPr>
            <sz val="8"/>
            <rFont val="Tahoma"/>
            <family val="0"/>
          </rPr>
          <t xml:space="preserve"> or </t>
        </r>
        <r>
          <rPr>
            <b/>
            <sz val="8"/>
            <rFont val="Tahoma"/>
            <family val="2"/>
          </rPr>
          <t>Debt To Asset Ratio:</t>
        </r>
        <r>
          <rPr>
            <sz val="8"/>
            <rFont val="Tahoma"/>
            <family val="0"/>
          </rPr>
          <t xml:space="preserve">
The </t>
        </r>
        <r>
          <rPr>
            <b/>
            <sz val="8"/>
            <rFont val="Tahoma"/>
            <family val="2"/>
          </rPr>
          <t>Debt Ratio</t>
        </r>
        <r>
          <rPr>
            <sz val="8"/>
            <rFont val="Tahoma"/>
            <family val="0"/>
          </rPr>
          <t xml:space="preserve"> is a measure of the extent of creditor financing used by the business.  It measures the proportion of total assets financed by debt.  The higher the value of the ratio, the higher the financial risk.
</t>
        </r>
      </text>
    </comment>
    <comment ref="A87" authorId="0">
      <text>
        <r>
          <rPr>
            <b/>
            <sz val="8"/>
            <rFont val="Tahoma"/>
            <family val="2"/>
          </rPr>
          <t>Equity Ratio:</t>
        </r>
        <r>
          <rPr>
            <sz val="8"/>
            <rFont val="Tahoma"/>
            <family val="0"/>
          </rPr>
          <t xml:space="preserve">
The </t>
        </r>
        <r>
          <rPr>
            <b/>
            <sz val="8"/>
            <rFont val="Tahoma"/>
            <family val="2"/>
          </rPr>
          <t>Equity Ratio</t>
        </r>
        <r>
          <rPr>
            <sz val="8"/>
            <rFont val="Tahoma"/>
            <family val="0"/>
          </rPr>
          <t xml:space="preserve"> is a measure of the extent of leverage being used by the business.  The Equity Ratio measures the proportion of total assets financed by the owners, as opposed to those financed by the creditors.  The higher the value of the ratio, the more resources supplied by the owners and the less by the creditors, and , in most cases, the more solvent the business. 
</t>
        </r>
      </text>
    </comment>
    <comment ref="A88" authorId="0">
      <text>
        <r>
          <rPr>
            <b/>
            <sz val="8"/>
            <rFont val="Tahoma"/>
            <family val="2"/>
          </rPr>
          <t>Definition of Profitability:</t>
        </r>
        <r>
          <rPr>
            <sz val="8"/>
            <rFont val="Tahoma"/>
            <family val="0"/>
          </rPr>
          <t xml:space="preserve">
The extent to which a business is able to generate profit from the utilization of the business resources.</t>
        </r>
      </text>
    </comment>
    <comment ref="A89" authorId="0">
      <text>
        <r>
          <rPr>
            <b/>
            <sz val="8"/>
            <rFont val="Tahoma"/>
            <family val="2"/>
          </rPr>
          <t>Return on Assets:</t>
        </r>
        <r>
          <rPr>
            <sz val="8"/>
            <rFont val="Tahoma"/>
            <family val="0"/>
          </rPr>
          <t xml:space="preserve">
This ratio is a measure of return on investment.  Specifically it shows the business' ability to earn a return on its total assets.  Income before interest and income taxes is used because interest is considered part of the return on the investment of the creditor, while income taxes are determined by factors other than the efficient use of resources.
The higher the value of the ratio, the greater the return on assets.
Average Total Assets = [Total Assets (beginning of year) + Total Assets (end of year)] / 2 
</t>
        </r>
      </text>
    </comment>
    <comment ref="D74"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74"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74"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74"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74"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List>
</comments>
</file>

<file path=xl/comments15.xml><?xml version="1.0" encoding="utf-8"?>
<comments xmlns="http://schemas.openxmlformats.org/spreadsheetml/2006/main">
  <authors>
    <author>rpieper</author>
  </authors>
  <commentList>
    <comment ref="A55" authorId="0">
      <text>
        <r>
          <rPr>
            <b/>
            <sz val="8"/>
            <rFont val="Tahoma"/>
            <family val="2"/>
          </rPr>
          <t xml:space="preserve">Current Ratio </t>
        </r>
        <r>
          <rPr>
            <sz val="8"/>
            <rFont val="Tahoma"/>
            <family val="2"/>
          </rPr>
          <t>or</t>
        </r>
        <r>
          <rPr>
            <b/>
            <sz val="8"/>
            <rFont val="Tahoma"/>
            <family val="2"/>
          </rPr>
          <t xml:space="preserve"> Working Capital Ratio</t>
        </r>
        <r>
          <rPr>
            <sz val="8"/>
            <rFont val="Tahoma"/>
            <family val="2"/>
          </rPr>
          <t>:</t>
        </r>
        <r>
          <rPr>
            <b/>
            <sz val="8"/>
            <rFont val="Tahoma"/>
            <family val="2"/>
          </rPr>
          <t xml:space="preserve">
</t>
        </r>
        <r>
          <rPr>
            <sz val="8"/>
            <rFont val="Tahoma"/>
            <family val="2"/>
          </rPr>
          <t xml:space="preserve">
The </t>
        </r>
        <r>
          <rPr>
            <b/>
            <sz val="8"/>
            <rFont val="Tahoma"/>
            <family val="2"/>
          </rPr>
          <t>Current Ratio</t>
        </r>
        <r>
          <rPr>
            <sz val="8"/>
            <rFont val="Tahoma"/>
            <family val="2"/>
          </rPr>
          <t xml:space="preserve"> or </t>
        </r>
        <r>
          <rPr>
            <b/>
            <sz val="8"/>
            <rFont val="Tahoma"/>
            <family val="2"/>
          </rPr>
          <t>Working Capital Ratio</t>
        </r>
        <r>
          <rPr>
            <sz val="8"/>
            <rFont val="Tahoma"/>
            <family val="2"/>
          </rPr>
          <t xml:space="preserve"> measures a business' ability to meet financial obligations as they come due without disrupting normal operations.
If the ratio is greater than 1, the business is considered to be liquid.  A ratio of less than 1 may indicate a potential liquidity problem.</t>
        </r>
        <r>
          <rPr>
            <sz val="8"/>
            <rFont val="Tahoma"/>
            <family val="0"/>
          </rPr>
          <t xml:space="preserve">
</t>
        </r>
        <r>
          <rPr>
            <b/>
            <sz val="8"/>
            <rFont val="Tahoma"/>
            <family val="2"/>
          </rPr>
          <t>As a rule, two dollars of current assets to one dollar of current liabilities (2:1) represents a strong ratio.  A current ratio of 1.5:1 is good, 1:1 is weak and &lt; 1:1 often results in cash flow problems.</t>
        </r>
      </text>
    </comment>
    <comment ref="A56" authorId="0">
      <text>
        <r>
          <rPr>
            <b/>
            <sz val="8"/>
            <rFont val="Tahoma"/>
            <family val="2"/>
          </rPr>
          <t>Debt Structure Ratio:</t>
        </r>
        <r>
          <rPr>
            <sz val="8"/>
            <rFont val="Tahoma"/>
            <family val="2"/>
          </rPr>
          <t xml:space="preserve"> 
</t>
        </r>
        <r>
          <rPr>
            <sz val="8"/>
            <rFont val="Tahoma"/>
            <family val="0"/>
          </rPr>
          <t xml:space="preserve">The </t>
        </r>
        <r>
          <rPr>
            <b/>
            <sz val="8"/>
            <rFont val="Tahoma"/>
            <family val="2"/>
          </rPr>
          <t>Debt Structure Ratio</t>
        </r>
        <r>
          <rPr>
            <sz val="8"/>
            <rFont val="Tahoma"/>
            <family val="0"/>
          </rPr>
          <t xml:space="preserve"> measures the proportion of total debt due and payable within the current year.  This ratio, used in conjuction with the current ratio, will provide information on the relative solvency of the business.
</t>
        </r>
      </text>
    </comment>
    <comment ref="A60" authorId="0">
      <text>
        <r>
          <rPr>
            <b/>
            <sz val="8"/>
            <rFont val="Tahoma"/>
            <family val="2"/>
          </rPr>
          <t>Debt Ratio</t>
        </r>
        <r>
          <rPr>
            <sz val="8"/>
            <rFont val="Tahoma"/>
            <family val="0"/>
          </rPr>
          <t xml:space="preserve"> or </t>
        </r>
        <r>
          <rPr>
            <b/>
            <sz val="8"/>
            <rFont val="Tahoma"/>
            <family val="2"/>
          </rPr>
          <t>Debt To Asset Ratio:</t>
        </r>
        <r>
          <rPr>
            <sz val="8"/>
            <rFont val="Tahoma"/>
            <family val="0"/>
          </rPr>
          <t xml:space="preserve">
The </t>
        </r>
        <r>
          <rPr>
            <b/>
            <sz val="8"/>
            <rFont val="Tahoma"/>
            <family val="2"/>
          </rPr>
          <t>Debt Ratio</t>
        </r>
        <r>
          <rPr>
            <sz val="8"/>
            <rFont val="Tahoma"/>
            <family val="0"/>
          </rPr>
          <t xml:space="preserve"> is a measure of the extent of creditor financing used by the business.  It measures the proportion of total assets financed by debt.  The higher the value of the ratio, the higher the financial risk.
</t>
        </r>
        <r>
          <rPr>
            <b/>
            <sz val="8"/>
            <rFont val="Tahoma"/>
            <family val="2"/>
          </rPr>
          <t>As a general rule, a farm business having under 25% of its assets financed is in a fairly strong position, while between 25% to 40% is moderate and between 40% to 60% is in an increasingly weaker position.  
The higher the debt ratio, expressed as a percentage, the greater the financial risk as a result of the higher borrowing costs.</t>
        </r>
      </text>
    </comment>
    <comment ref="A61" authorId="0">
      <text>
        <r>
          <rPr>
            <b/>
            <sz val="8"/>
            <rFont val="Tahoma"/>
            <family val="2"/>
          </rPr>
          <t>Equity Ratio:</t>
        </r>
        <r>
          <rPr>
            <sz val="8"/>
            <rFont val="Tahoma"/>
            <family val="0"/>
          </rPr>
          <t xml:space="preserve">
The </t>
        </r>
        <r>
          <rPr>
            <b/>
            <sz val="8"/>
            <rFont val="Tahoma"/>
            <family val="2"/>
          </rPr>
          <t>Equity Ratio</t>
        </r>
        <r>
          <rPr>
            <sz val="8"/>
            <rFont val="Tahoma"/>
            <family val="0"/>
          </rPr>
          <t xml:space="preserve"> is a measure of the extent of leverage being used by the business.  The Equity Ratio measures the proportion of total assets financed by the owners, as opposed to those financed by the creditors.  The higher the value of the ratio, the more resources supplied by the owners and the less by the creditors, and , in most cases, the more solvent the business. 
</t>
        </r>
      </text>
    </comment>
    <comment ref="A63" authorId="0">
      <text>
        <r>
          <rPr>
            <b/>
            <sz val="8"/>
            <rFont val="Tahoma"/>
            <family val="2"/>
          </rPr>
          <t>Return on Assets:</t>
        </r>
        <r>
          <rPr>
            <sz val="8"/>
            <rFont val="Tahoma"/>
            <family val="0"/>
          </rPr>
          <t xml:space="preserve">
This ratio is a measure of return on investment.  Specifically it shows the business' ability to earn a return on its total assets.  Income before interest and income taxes is used because interest is considered part of the return on the investment of the creditor, while income taxes are determined by factors other than the efficient use of resources.
The higher the value of the ratio, the greater the return on assets.
Average Total Assets = [Total Assets (beginning of year) + Total Assets (end of year)] / 2 
</t>
        </r>
        <r>
          <rPr>
            <b/>
            <sz val="8"/>
            <rFont val="Tahoma"/>
            <family val="2"/>
          </rPr>
          <t>Typically, ROA's for many farms are in the 2% to 5% range.  The higher the return, the more profitable the business.</t>
        </r>
        <r>
          <rPr>
            <sz val="8"/>
            <rFont val="Tahoma"/>
            <family val="0"/>
          </rPr>
          <t xml:space="preserve">
</t>
        </r>
      </text>
    </comment>
    <comment ref="A54" authorId="0">
      <text>
        <r>
          <rPr>
            <b/>
            <sz val="8"/>
            <rFont val="Tahoma"/>
            <family val="2"/>
          </rPr>
          <t>Definition of Liquidity:</t>
        </r>
        <r>
          <rPr>
            <sz val="8"/>
            <rFont val="Tahoma"/>
            <family val="0"/>
          </rPr>
          <t xml:space="preserve"> 
The ability of a business to meet its financial obligations as they come due in the ordinary course of business.
</t>
        </r>
      </text>
    </comment>
    <comment ref="A57" authorId="0">
      <text>
        <r>
          <rPr>
            <b/>
            <sz val="8"/>
            <rFont val="Tahoma"/>
            <family val="2"/>
          </rPr>
          <t>Working Capital:</t>
        </r>
        <r>
          <rPr>
            <sz val="8"/>
            <rFont val="Tahoma"/>
            <family val="0"/>
          </rPr>
          <t xml:space="preserve">
The difference between Current Assets and Current Liabilities.
</t>
        </r>
      </text>
    </comment>
    <comment ref="A58" authorId="0">
      <text>
        <r>
          <rPr>
            <b/>
            <sz val="8"/>
            <rFont val="Tahoma"/>
            <family val="2"/>
          </rPr>
          <t>Definition of Solvency:</t>
        </r>
        <r>
          <rPr>
            <sz val="8"/>
            <rFont val="Tahoma"/>
            <family val="0"/>
          </rPr>
          <t xml:space="preserve">
The financial measures that gauge the amount of debt of a business relative to the amount of owner's capital invested in the business.
</t>
        </r>
      </text>
    </comment>
    <comment ref="A62" authorId="0">
      <text>
        <r>
          <rPr>
            <b/>
            <sz val="8"/>
            <rFont val="Tahoma"/>
            <family val="2"/>
          </rPr>
          <t>Definition of Profitability:</t>
        </r>
        <r>
          <rPr>
            <sz val="8"/>
            <rFont val="Tahoma"/>
            <family val="0"/>
          </rPr>
          <t xml:space="preserve">
The extent to which a business is able to generate profit from the utilization of the business resources.</t>
        </r>
      </text>
    </comment>
    <comment ref="A59" authorId="0">
      <text>
        <r>
          <rPr>
            <b/>
            <sz val="8"/>
            <rFont val="Tahoma"/>
            <family val="2"/>
          </rPr>
          <t>Leverage Ratio</t>
        </r>
        <r>
          <rPr>
            <sz val="8"/>
            <rFont val="Tahoma"/>
            <family val="0"/>
          </rPr>
          <t xml:space="preserve"> or </t>
        </r>
        <r>
          <rPr>
            <b/>
            <sz val="8"/>
            <rFont val="Tahoma"/>
            <family val="2"/>
          </rPr>
          <t>Debt To Equity Ratio</t>
        </r>
        <r>
          <rPr>
            <sz val="8"/>
            <rFont val="Tahoma"/>
            <family val="0"/>
          </rPr>
          <t xml:space="preserve">:
The </t>
        </r>
        <r>
          <rPr>
            <b/>
            <sz val="8"/>
            <rFont val="Tahoma"/>
            <family val="2"/>
          </rPr>
          <t>Leverage Ratio</t>
        </r>
        <r>
          <rPr>
            <sz val="8"/>
            <rFont val="Tahoma"/>
            <family val="0"/>
          </rPr>
          <t xml:space="preserve"> is a measure of the extent to which the creditors have financed the business compared to the owners.  The higher the value of the ratio, the greater the proportion of financing that has been provided by the creditors.
</t>
        </r>
      </text>
    </comment>
    <comment ref="B32" authorId="0">
      <text>
        <r>
          <rPr>
            <b/>
            <sz val="8"/>
            <rFont val="Tahoma"/>
            <family val="0"/>
          </rPr>
          <t xml:space="preserve">User Tip: </t>
        </r>
        <r>
          <rPr>
            <sz val="8"/>
            <rFont val="Tahoma"/>
            <family val="2"/>
          </rPr>
          <t xml:space="preserve">Any of the above </t>
        </r>
        <r>
          <rPr>
            <b/>
            <sz val="8"/>
            <rFont val="Tahoma"/>
            <family val="2"/>
          </rPr>
          <t>Principal</t>
        </r>
        <r>
          <rPr>
            <sz val="8"/>
            <rFont val="Tahoma"/>
            <family val="2"/>
          </rPr>
          <t xml:space="preserve"> payments that are not going to reoccur next year should be deducted using this  cell.  Otherwise, next year's debt will be overestimated.  
</t>
        </r>
        <r>
          <rPr>
            <u val="single"/>
            <sz val="8"/>
            <rFont val="Tahoma"/>
            <family val="2"/>
          </rPr>
          <t>Examples are:</t>
        </r>
        <r>
          <rPr>
            <sz val="8"/>
            <rFont val="Tahoma"/>
            <family val="2"/>
          </rPr>
          <t xml:space="preserve">
</t>
        </r>
        <r>
          <rPr>
            <b/>
            <sz val="8"/>
            <rFont val="Tahoma"/>
            <family val="2"/>
          </rPr>
          <t>1.</t>
        </r>
        <r>
          <rPr>
            <sz val="8"/>
            <rFont val="Tahoma"/>
            <family val="2"/>
          </rPr>
          <t xml:space="preserve"> Loans for which the last scheduled payment naturally occurs during  the year of  projection. 
</t>
        </r>
        <r>
          <rPr>
            <b/>
            <sz val="8"/>
            <rFont val="Tahoma"/>
            <family val="2"/>
          </rPr>
          <t>2.</t>
        </r>
        <r>
          <rPr>
            <sz val="8"/>
            <rFont val="Tahoma"/>
            <family val="2"/>
          </rPr>
          <t xml:space="preserve"> Loans that will be paid off ahead of time with a lump-sum payment in the year of projection, ie. "pay-out."</t>
        </r>
        <r>
          <rPr>
            <b/>
            <sz val="8"/>
            <rFont val="Tahoma"/>
            <family val="2"/>
          </rPr>
          <t xml:space="preserve">
3</t>
        </r>
        <r>
          <rPr>
            <sz val="8"/>
            <rFont val="Tahoma"/>
            <family val="2"/>
          </rPr>
          <t>. Loans that will be paid off through a debt consolidation loan.</t>
        </r>
      </text>
    </comment>
    <comment ref="C32" authorId="0">
      <text>
        <r>
          <rPr>
            <b/>
            <sz val="8"/>
            <rFont val="Tahoma"/>
            <family val="2"/>
          </rPr>
          <t>User Tip:</t>
        </r>
        <r>
          <rPr>
            <sz val="8"/>
            <rFont val="Tahoma"/>
            <family val="2"/>
          </rPr>
          <t xml:space="preserve"> Any of the above </t>
        </r>
        <r>
          <rPr>
            <b/>
            <sz val="8"/>
            <rFont val="Tahoma"/>
            <family val="2"/>
          </rPr>
          <t>Interest</t>
        </r>
        <r>
          <rPr>
            <sz val="8"/>
            <rFont val="Tahoma"/>
            <family val="2"/>
          </rPr>
          <t xml:space="preserve"> payments that are not going to reoccur next year, should be deducted using this  cell.  Otherwise, next year's debt will be overestimated.  
</t>
        </r>
        <r>
          <rPr>
            <u val="single"/>
            <sz val="8"/>
            <rFont val="Tahoma"/>
            <family val="2"/>
          </rPr>
          <t>Examples are:</t>
        </r>
        <r>
          <rPr>
            <sz val="8"/>
            <rFont val="Tahoma"/>
            <family val="2"/>
          </rPr>
          <t xml:space="preserve">
</t>
        </r>
        <r>
          <rPr>
            <b/>
            <sz val="8"/>
            <rFont val="Tahoma"/>
            <family val="2"/>
          </rPr>
          <t xml:space="preserve">1. </t>
        </r>
        <r>
          <rPr>
            <sz val="8"/>
            <rFont val="Tahoma"/>
            <family val="2"/>
          </rPr>
          <t xml:space="preserve">Loans for which the last scheduled payment naturally occurs in the year of  projection. 
</t>
        </r>
        <r>
          <rPr>
            <b/>
            <sz val="8"/>
            <rFont val="Tahoma"/>
            <family val="2"/>
          </rPr>
          <t>2.</t>
        </r>
        <r>
          <rPr>
            <sz val="8"/>
            <rFont val="Tahoma"/>
            <family val="2"/>
          </rPr>
          <t xml:space="preserve"> Loans that will be paid off ahead of time  with a lump-sum payment in the year of projection.
</t>
        </r>
        <r>
          <rPr>
            <b/>
            <sz val="8"/>
            <rFont val="Tahoma"/>
            <family val="2"/>
          </rPr>
          <t>3.</t>
        </r>
        <r>
          <rPr>
            <sz val="8"/>
            <rFont val="Tahoma"/>
            <family val="2"/>
          </rPr>
          <t xml:space="preserve"> Loans that will be paid off through a debt consolidation loan.</t>
        </r>
      </text>
    </comment>
    <comment ref="B43" authorId="0">
      <text>
        <r>
          <rPr>
            <b/>
            <sz val="8"/>
            <rFont val="Tahoma"/>
            <family val="0"/>
          </rPr>
          <t xml:space="preserve">User Tip: </t>
        </r>
        <r>
          <rPr>
            <sz val="8"/>
            <rFont val="Tahoma"/>
            <family val="2"/>
          </rPr>
          <t xml:space="preserve">Any of the above </t>
        </r>
        <r>
          <rPr>
            <b/>
            <sz val="8"/>
            <rFont val="Tahoma"/>
            <family val="2"/>
          </rPr>
          <t>Principal</t>
        </r>
        <r>
          <rPr>
            <sz val="8"/>
            <rFont val="Tahoma"/>
            <family val="2"/>
          </rPr>
          <t xml:space="preserve"> payments that are not going to reoccur next year, should be deducted using this  cell.  Otherwise, next year's debt will be overestimated.  
</t>
        </r>
        <r>
          <rPr>
            <u val="single"/>
            <sz val="8"/>
            <rFont val="Tahoma"/>
            <family val="2"/>
          </rPr>
          <t>Examples are:</t>
        </r>
        <r>
          <rPr>
            <sz val="8"/>
            <rFont val="Tahoma"/>
            <family val="2"/>
          </rPr>
          <t xml:space="preserve">
</t>
        </r>
        <r>
          <rPr>
            <b/>
            <sz val="8"/>
            <rFont val="Tahoma"/>
            <family val="2"/>
          </rPr>
          <t>1.</t>
        </r>
        <r>
          <rPr>
            <sz val="8"/>
            <rFont val="Tahoma"/>
            <family val="2"/>
          </rPr>
          <t xml:space="preserve"> Loans for which the last scheduled payment naturally occurs in the year of  projection. 
</t>
        </r>
        <r>
          <rPr>
            <b/>
            <sz val="8"/>
            <rFont val="Tahoma"/>
            <family val="2"/>
          </rPr>
          <t>2.</t>
        </r>
        <r>
          <rPr>
            <sz val="8"/>
            <rFont val="Tahoma"/>
            <family val="2"/>
          </rPr>
          <t xml:space="preserve"> Loans that will be paid off ahead of time  with a lump-sum payment in the year of projection.
</t>
        </r>
        <r>
          <rPr>
            <b/>
            <sz val="8"/>
            <rFont val="Tahoma"/>
            <family val="2"/>
          </rPr>
          <t>3.</t>
        </r>
        <r>
          <rPr>
            <sz val="8"/>
            <rFont val="Tahoma"/>
            <family val="2"/>
          </rPr>
          <t xml:space="preserve"> Loans that will be paid off through a debt consolidation loan.</t>
        </r>
      </text>
    </comment>
    <comment ref="C43" authorId="0">
      <text>
        <r>
          <rPr>
            <b/>
            <sz val="8"/>
            <rFont val="Tahoma"/>
            <family val="2"/>
          </rPr>
          <t>User Tip:</t>
        </r>
        <r>
          <rPr>
            <sz val="8"/>
            <rFont val="Tahoma"/>
            <family val="2"/>
          </rPr>
          <t xml:space="preserve"> Any of the above </t>
        </r>
        <r>
          <rPr>
            <b/>
            <sz val="8"/>
            <rFont val="Tahoma"/>
            <family val="2"/>
          </rPr>
          <t>Interest</t>
        </r>
        <r>
          <rPr>
            <sz val="8"/>
            <rFont val="Tahoma"/>
            <family val="2"/>
          </rPr>
          <t xml:space="preserve"> payments that are not going to reoccur next year, should be deducted using this  cell.  Otherwise, next year's debt will be overestimated.  
</t>
        </r>
        <r>
          <rPr>
            <u val="single"/>
            <sz val="8"/>
            <rFont val="Tahoma"/>
            <family val="2"/>
          </rPr>
          <t>Examples are:</t>
        </r>
        <r>
          <rPr>
            <sz val="8"/>
            <rFont val="Tahoma"/>
            <family val="2"/>
          </rPr>
          <t xml:space="preserve">
</t>
        </r>
        <r>
          <rPr>
            <b/>
            <sz val="8"/>
            <rFont val="Tahoma"/>
            <family val="2"/>
          </rPr>
          <t xml:space="preserve">1. </t>
        </r>
        <r>
          <rPr>
            <sz val="8"/>
            <rFont val="Tahoma"/>
            <family val="2"/>
          </rPr>
          <t xml:space="preserve">Loans for which the last scheduled payment naturally occurs in the year of  projection. 
</t>
        </r>
        <r>
          <rPr>
            <b/>
            <sz val="8"/>
            <rFont val="Tahoma"/>
            <family val="2"/>
          </rPr>
          <t>2.</t>
        </r>
        <r>
          <rPr>
            <sz val="8"/>
            <rFont val="Tahoma"/>
            <family val="2"/>
          </rPr>
          <t xml:space="preserve"> Loans that will be paid off ahead of time  with a lump-sum payment in the year of projection.
</t>
        </r>
        <r>
          <rPr>
            <b/>
            <sz val="8"/>
            <rFont val="Tahoma"/>
            <family val="2"/>
          </rPr>
          <t>3.</t>
        </r>
        <r>
          <rPr>
            <sz val="8"/>
            <rFont val="Tahoma"/>
            <family val="2"/>
          </rPr>
          <t xml:space="preserve"> Loans that will be paid off through a debt consolidation loan.</t>
        </r>
      </text>
    </comment>
    <comment ref="A64" authorId="0">
      <text>
        <r>
          <rPr>
            <b/>
            <sz val="8"/>
            <rFont val="Tahoma"/>
            <family val="0"/>
          </rPr>
          <t xml:space="preserve">User Tip:  </t>
        </r>
        <r>
          <rPr>
            <sz val="8"/>
            <rFont val="Tahoma"/>
            <family val="2"/>
          </rPr>
          <t xml:space="preserve">Most lenders would like to see a ratio of </t>
        </r>
        <r>
          <rPr>
            <b/>
            <u val="single"/>
            <sz val="8"/>
            <rFont val="Tahoma"/>
            <family val="2"/>
          </rPr>
          <t>at least</t>
        </r>
        <r>
          <rPr>
            <sz val="8"/>
            <rFont val="Tahoma"/>
            <family val="2"/>
          </rPr>
          <t xml:space="preserve"> 1.25:1, meaning $1.25 is available to service every $1.00 of debt.
The higher the ratio, the safer for the farmer and the lender alike.
</t>
        </r>
      </text>
    </comment>
    <comment ref="A65" authorId="0">
      <text>
        <r>
          <rPr>
            <b/>
            <sz val="8"/>
            <rFont val="Tahoma"/>
            <family val="0"/>
          </rPr>
          <t xml:space="preserve">User Tip: </t>
        </r>
        <r>
          <rPr>
            <sz val="8"/>
            <rFont val="Tahoma"/>
            <family val="2"/>
          </rPr>
          <t xml:space="preserve"> Most lenders would like to see a ratio of </t>
        </r>
        <r>
          <rPr>
            <b/>
            <u val="single"/>
            <sz val="8"/>
            <rFont val="Tahoma"/>
            <family val="2"/>
          </rPr>
          <t>at least</t>
        </r>
        <r>
          <rPr>
            <sz val="8"/>
            <rFont val="Tahoma"/>
            <family val="2"/>
          </rPr>
          <t xml:space="preserve"> 1.25:1, meaning $1.25 is available to service every $1.00 of debt.
The higher the ratio, the safer for the farmer and the lender alike.
</t>
        </r>
      </text>
    </comment>
    <comment ref="E2" authorId="0">
      <text>
        <r>
          <rPr>
            <b/>
            <sz val="8"/>
            <rFont val="Tahoma"/>
            <family val="0"/>
          </rPr>
          <t xml:space="preserve">User Tip: </t>
        </r>
        <r>
          <rPr>
            <sz val="8"/>
            <rFont val="Tahoma"/>
            <family val="2"/>
          </rPr>
          <t xml:space="preserve"> The accrual basis determines whether the farm can make it's loan payments based on the </t>
        </r>
        <r>
          <rPr>
            <b/>
            <u val="single"/>
            <sz val="8"/>
            <rFont val="Tahoma"/>
            <family val="2"/>
          </rPr>
          <t>value of farm production</t>
        </r>
        <r>
          <rPr>
            <sz val="8"/>
            <rFont val="Tahoma"/>
            <family val="2"/>
          </rPr>
          <t xml:space="preserve"> reported during the projection period.  
The accrual presentation looks at </t>
        </r>
        <r>
          <rPr>
            <b/>
            <u val="single"/>
            <sz val="8"/>
            <rFont val="Tahoma"/>
            <family val="2"/>
          </rPr>
          <t>viability,</t>
        </r>
        <r>
          <rPr>
            <sz val="8"/>
            <rFont val="Tahoma"/>
            <family val="2"/>
          </rPr>
          <t xml:space="preserve"> whereas the cash presentation looks at the cash availability.  
Both the cash basis and accrual analysis are important, but for different purposes, in analyzing debt serviceability.</t>
        </r>
      </text>
    </comment>
    <comment ref="F2" authorId="0">
      <text>
        <r>
          <rPr>
            <b/>
            <sz val="8"/>
            <rFont val="Tahoma"/>
            <family val="0"/>
          </rPr>
          <t xml:space="preserve">User Tip:  </t>
        </r>
        <r>
          <rPr>
            <sz val="8"/>
            <rFont val="Tahoma"/>
            <family val="2"/>
          </rPr>
          <t xml:space="preserve">The cash basis determines whether there will be </t>
        </r>
        <r>
          <rPr>
            <b/>
            <u val="single"/>
            <sz val="8"/>
            <rFont val="Tahoma"/>
            <family val="2"/>
          </rPr>
          <t>sufficient cash available</t>
        </r>
        <r>
          <rPr>
            <sz val="8"/>
            <rFont val="Tahoma"/>
            <family val="2"/>
          </rPr>
          <t xml:space="preserve"> during the projection period to meet debt payments. 
Since loan payments are made with cash, it is important to know whether there will be sufficient cash available to make the loan payments as they come due. </t>
        </r>
        <r>
          <rPr>
            <sz val="8"/>
            <rFont val="Tahoma"/>
            <family val="0"/>
          </rPr>
          <t xml:space="preserve">
</t>
        </r>
      </text>
    </comment>
    <comment ref="E43" authorId="0">
      <text>
        <r>
          <rPr>
            <b/>
            <sz val="8"/>
            <rFont val="Tahoma"/>
            <family val="0"/>
          </rPr>
          <t xml:space="preserve">User Tip:  </t>
        </r>
        <r>
          <rPr>
            <sz val="8"/>
            <rFont val="Tahoma"/>
            <family val="2"/>
          </rPr>
          <t xml:space="preserve">The accrual basis determines whether the farm can make it's loan payments based on the </t>
        </r>
        <r>
          <rPr>
            <b/>
            <u val="single"/>
            <sz val="8"/>
            <rFont val="Tahoma"/>
            <family val="2"/>
          </rPr>
          <t>value of farm production</t>
        </r>
        <r>
          <rPr>
            <sz val="8"/>
            <rFont val="Tahoma"/>
            <family val="2"/>
          </rPr>
          <t xml:space="preserve"> reported during the projection period.  
The accrual presentation looks at </t>
        </r>
        <r>
          <rPr>
            <b/>
            <u val="single"/>
            <sz val="8"/>
            <rFont val="Tahoma"/>
            <family val="2"/>
          </rPr>
          <t>viability,</t>
        </r>
        <r>
          <rPr>
            <sz val="8"/>
            <rFont val="Tahoma"/>
            <family val="2"/>
          </rPr>
          <t xml:space="preserve"> whereas the cash presentation looks at the cash availability.  
Both the cash basis and accrual analysis are important, but for different purposes, in analyzing debt serviceability.</t>
        </r>
      </text>
    </comment>
    <comment ref="F43" authorId="0">
      <text>
        <r>
          <rPr>
            <b/>
            <sz val="8"/>
            <rFont val="Tahoma"/>
            <family val="2"/>
          </rPr>
          <t xml:space="preserve">User Tip:  </t>
        </r>
        <r>
          <rPr>
            <sz val="8"/>
            <rFont val="Tahoma"/>
            <family val="0"/>
          </rPr>
          <t xml:space="preserve">The cash basis determines whether there will be </t>
        </r>
        <r>
          <rPr>
            <b/>
            <u val="single"/>
            <sz val="8"/>
            <rFont val="Tahoma"/>
            <family val="2"/>
          </rPr>
          <t>sufficient cash available</t>
        </r>
        <r>
          <rPr>
            <sz val="8"/>
            <rFont val="Tahoma"/>
            <family val="0"/>
          </rPr>
          <t xml:space="preserve"> during the projection period to meet debt payments. 
Since loan payments are made with cash, it is important to know whether there will be sufficient cash available to make the loan payments as they come due. 
</t>
        </r>
      </text>
    </comment>
    <comment ref="A51" authorId="0">
      <text>
        <r>
          <rPr>
            <b/>
            <sz val="8"/>
            <rFont val="Tahoma"/>
            <family val="0"/>
          </rPr>
          <t xml:space="preserve">User Tip:  </t>
        </r>
        <r>
          <rPr>
            <sz val="8"/>
            <rFont val="Tahoma"/>
            <family val="2"/>
          </rPr>
          <t xml:space="preserve">These figures for Current Liability do </t>
        </r>
        <r>
          <rPr>
            <b/>
            <sz val="8"/>
            <rFont val="Tahoma"/>
            <family val="2"/>
          </rPr>
          <t>not</t>
        </r>
        <r>
          <rPr>
            <sz val="8"/>
            <rFont val="Tahoma"/>
            <family val="2"/>
          </rPr>
          <t xml:space="preserve"> include the Current Portion of Intermediate and Long Term Debt.
However, they are included in Current Liabilities in the </t>
        </r>
        <r>
          <rPr>
            <b/>
            <sz val="8"/>
            <rFont val="Tahoma"/>
            <family val="2"/>
          </rPr>
          <t>Net Worth</t>
        </r>
        <r>
          <rPr>
            <sz val="8"/>
            <rFont val="Tahoma"/>
            <family val="2"/>
          </rPr>
          <t xml:space="preserve"> Sheet.</t>
        </r>
      </text>
    </comment>
  </commentList>
</comments>
</file>

<file path=xl/comments16.xml><?xml version="1.0" encoding="utf-8"?>
<comments xmlns="http://schemas.openxmlformats.org/spreadsheetml/2006/main">
  <authors>
    <author>rpieper</author>
    <author>Ralph Pieper</author>
  </authors>
  <commentList>
    <comment ref="D3"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3"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3"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3"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3"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 ref="A81" authorId="0">
      <text>
        <r>
          <rPr>
            <b/>
            <sz val="8"/>
            <rFont val="Tahoma"/>
            <family val="2"/>
          </rPr>
          <t>Definition of Liquidity:</t>
        </r>
        <r>
          <rPr>
            <sz val="8"/>
            <rFont val="Tahoma"/>
            <family val="0"/>
          </rPr>
          <t xml:space="preserve"> 
The ability of a business to meet its financial obligations as they come due in the ordinary course of business.
</t>
        </r>
      </text>
    </comment>
    <comment ref="A82" authorId="0">
      <text>
        <r>
          <rPr>
            <b/>
            <sz val="8"/>
            <rFont val="Tahoma"/>
            <family val="2"/>
          </rPr>
          <t xml:space="preserve">Current Ratio </t>
        </r>
        <r>
          <rPr>
            <sz val="8"/>
            <rFont val="Tahoma"/>
            <family val="2"/>
          </rPr>
          <t>or</t>
        </r>
        <r>
          <rPr>
            <b/>
            <sz val="8"/>
            <rFont val="Tahoma"/>
            <family val="2"/>
          </rPr>
          <t xml:space="preserve"> Working Capital Ratio</t>
        </r>
        <r>
          <rPr>
            <sz val="8"/>
            <rFont val="Tahoma"/>
            <family val="2"/>
          </rPr>
          <t>:</t>
        </r>
        <r>
          <rPr>
            <b/>
            <sz val="8"/>
            <rFont val="Tahoma"/>
            <family val="2"/>
          </rPr>
          <t xml:space="preserve">
</t>
        </r>
        <r>
          <rPr>
            <sz val="8"/>
            <rFont val="Tahoma"/>
            <family val="2"/>
          </rPr>
          <t xml:space="preserve">
The </t>
        </r>
        <r>
          <rPr>
            <b/>
            <sz val="8"/>
            <rFont val="Tahoma"/>
            <family val="2"/>
          </rPr>
          <t>Current Ratio</t>
        </r>
        <r>
          <rPr>
            <sz val="8"/>
            <rFont val="Tahoma"/>
            <family val="2"/>
          </rPr>
          <t xml:space="preserve"> or </t>
        </r>
        <r>
          <rPr>
            <b/>
            <sz val="8"/>
            <rFont val="Tahoma"/>
            <family val="2"/>
          </rPr>
          <t>Working Capital Ratio</t>
        </r>
        <r>
          <rPr>
            <sz val="8"/>
            <rFont val="Tahoma"/>
            <family val="2"/>
          </rPr>
          <t xml:space="preserve"> measures a business' ability to meet financial obligations as they come due without disrupting normal operations.
If the ratio is greater than 1, the business is considered to be liquid.  A ratio of less than 1 may indicate a potential liquidity problem.</t>
        </r>
        <r>
          <rPr>
            <sz val="8"/>
            <rFont val="Tahoma"/>
            <family val="0"/>
          </rPr>
          <t xml:space="preserve">
</t>
        </r>
      </text>
    </comment>
    <comment ref="A83" authorId="0">
      <text>
        <r>
          <rPr>
            <b/>
            <sz val="8"/>
            <rFont val="Tahoma"/>
            <family val="2"/>
          </rPr>
          <t>Debt Structure Ratio:</t>
        </r>
        <r>
          <rPr>
            <sz val="8"/>
            <rFont val="Tahoma"/>
            <family val="2"/>
          </rPr>
          <t xml:space="preserve"> 
</t>
        </r>
        <r>
          <rPr>
            <sz val="8"/>
            <rFont val="Tahoma"/>
            <family val="0"/>
          </rPr>
          <t xml:space="preserve">The </t>
        </r>
        <r>
          <rPr>
            <b/>
            <sz val="8"/>
            <rFont val="Tahoma"/>
            <family val="2"/>
          </rPr>
          <t>Debt Structure Ratio</t>
        </r>
        <r>
          <rPr>
            <sz val="8"/>
            <rFont val="Tahoma"/>
            <family val="0"/>
          </rPr>
          <t xml:space="preserve"> measures the proportion of total debt due and payable within the current year.  This ratio, used in conjuction with the current ratio, will provide information on the relative solvency of the business.
</t>
        </r>
      </text>
    </comment>
    <comment ref="A84" authorId="0">
      <text>
        <r>
          <rPr>
            <b/>
            <sz val="8"/>
            <rFont val="Tahoma"/>
            <family val="2"/>
          </rPr>
          <t>Working Capital:</t>
        </r>
        <r>
          <rPr>
            <sz val="8"/>
            <rFont val="Tahoma"/>
            <family val="0"/>
          </rPr>
          <t xml:space="preserve">
The difference between Current Assets and Current Liabilities.
</t>
        </r>
      </text>
    </comment>
    <comment ref="A85" authorId="0">
      <text>
        <r>
          <rPr>
            <b/>
            <sz val="8"/>
            <rFont val="Tahoma"/>
            <family val="2"/>
          </rPr>
          <t>Definition of Solvency:</t>
        </r>
        <r>
          <rPr>
            <sz val="8"/>
            <rFont val="Tahoma"/>
            <family val="0"/>
          </rPr>
          <t xml:space="preserve">
The financial measures that gauge the amount of debt of a business relative to the amount of owner's capital invested in the business.
</t>
        </r>
      </text>
    </comment>
    <comment ref="A86" authorId="0">
      <text>
        <r>
          <rPr>
            <b/>
            <sz val="8"/>
            <rFont val="Tahoma"/>
            <family val="2"/>
          </rPr>
          <t>Leverage Ratio</t>
        </r>
        <r>
          <rPr>
            <sz val="8"/>
            <rFont val="Tahoma"/>
            <family val="0"/>
          </rPr>
          <t xml:space="preserve"> or </t>
        </r>
        <r>
          <rPr>
            <b/>
            <sz val="8"/>
            <rFont val="Tahoma"/>
            <family val="2"/>
          </rPr>
          <t>Debt To Equity Ratio</t>
        </r>
        <r>
          <rPr>
            <sz val="8"/>
            <rFont val="Tahoma"/>
            <family val="0"/>
          </rPr>
          <t xml:space="preserve">:
The </t>
        </r>
        <r>
          <rPr>
            <b/>
            <sz val="8"/>
            <rFont val="Tahoma"/>
            <family val="2"/>
          </rPr>
          <t>Leverage Ratio</t>
        </r>
        <r>
          <rPr>
            <sz val="8"/>
            <rFont val="Tahoma"/>
            <family val="0"/>
          </rPr>
          <t xml:space="preserve"> is a measure of the extent to which the creditors have financed the business compared to the owners.  The higher the value of the ratio, the greater the proportion of financing that has been provided by the creditors.
</t>
        </r>
      </text>
    </comment>
    <comment ref="A87" authorId="0">
      <text>
        <r>
          <rPr>
            <b/>
            <sz val="8"/>
            <rFont val="Tahoma"/>
            <family val="2"/>
          </rPr>
          <t>Debt Ratio</t>
        </r>
        <r>
          <rPr>
            <sz val="8"/>
            <rFont val="Tahoma"/>
            <family val="0"/>
          </rPr>
          <t xml:space="preserve"> or </t>
        </r>
        <r>
          <rPr>
            <b/>
            <sz val="8"/>
            <rFont val="Tahoma"/>
            <family val="2"/>
          </rPr>
          <t>Debt To Asset Ratio:</t>
        </r>
        <r>
          <rPr>
            <sz val="8"/>
            <rFont val="Tahoma"/>
            <family val="0"/>
          </rPr>
          <t xml:space="preserve">
The </t>
        </r>
        <r>
          <rPr>
            <b/>
            <sz val="8"/>
            <rFont val="Tahoma"/>
            <family val="2"/>
          </rPr>
          <t>Debt Ratio</t>
        </r>
        <r>
          <rPr>
            <sz val="8"/>
            <rFont val="Tahoma"/>
            <family val="0"/>
          </rPr>
          <t xml:space="preserve"> is a measure of the extent of creditor financing used by the business.  It measures the proportion of total assets financed by debt.  The higher the value of the ratio, the higher the financial risk.
</t>
        </r>
      </text>
    </comment>
    <comment ref="A88" authorId="0">
      <text>
        <r>
          <rPr>
            <b/>
            <sz val="8"/>
            <rFont val="Tahoma"/>
            <family val="2"/>
          </rPr>
          <t>Equity Ratio:</t>
        </r>
        <r>
          <rPr>
            <sz val="8"/>
            <rFont val="Tahoma"/>
            <family val="0"/>
          </rPr>
          <t xml:space="preserve">
The </t>
        </r>
        <r>
          <rPr>
            <b/>
            <sz val="8"/>
            <rFont val="Tahoma"/>
            <family val="2"/>
          </rPr>
          <t>Equity Ratio</t>
        </r>
        <r>
          <rPr>
            <sz val="8"/>
            <rFont val="Tahoma"/>
            <family val="0"/>
          </rPr>
          <t xml:space="preserve"> is a measure of the extent of leverage being used by the business.  The Equity Ratio measures the proportion of total assets financed by the owners, as opposed to those financed by the creditors.  The higher the value of the ratio, the more resources supplied by the owners and the less by the creditors, and , in most cases, the more solvent the business. 
</t>
        </r>
      </text>
    </comment>
    <comment ref="D75"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75"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75"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75"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75"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 ref="C78" authorId="1">
      <text>
        <r>
          <rPr>
            <b/>
            <sz val="9"/>
            <rFont val="Tahoma"/>
            <family val="2"/>
          </rPr>
          <t xml:space="preserve">User Tip:  </t>
        </r>
        <r>
          <rPr>
            <sz val="9"/>
            <rFont val="Tahoma"/>
            <family val="2"/>
          </rPr>
          <t xml:space="preserve">Current Liabilities in this table do </t>
        </r>
        <r>
          <rPr>
            <b/>
            <sz val="9"/>
            <rFont val="Tahoma"/>
            <family val="2"/>
          </rPr>
          <t>not</t>
        </r>
        <r>
          <rPr>
            <sz val="9"/>
            <rFont val="Tahoma"/>
            <family val="2"/>
          </rPr>
          <t xml:space="preserve"> include the Current Portion of Intermediate and Long Term Debt because this figure is not available in the Projected Year. </t>
        </r>
      </text>
    </comment>
  </commentList>
</comments>
</file>

<file path=xl/comments17.xml><?xml version="1.0" encoding="utf-8"?>
<comments xmlns="http://schemas.openxmlformats.org/spreadsheetml/2006/main">
  <authors>
    <author>rpieper</author>
  </authors>
  <commentList>
    <comment ref="D3"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3"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3"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3"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3"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 ref="A102" authorId="0">
      <text>
        <r>
          <rPr>
            <b/>
            <sz val="10"/>
            <rFont val="Tahoma"/>
            <family val="2"/>
          </rPr>
          <t>Definition of Liquidity:</t>
        </r>
        <r>
          <rPr>
            <sz val="10"/>
            <rFont val="Tahoma"/>
            <family val="2"/>
          </rPr>
          <t xml:space="preserve"> 
The ability of a business to meet its financial obligations as they come due in the ordinary course of business.</t>
        </r>
        <r>
          <rPr>
            <sz val="8"/>
            <rFont val="Tahoma"/>
            <family val="0"/>
          </rPr>
          <t xml:space="preserve">
</t>
        </r>
      </text>
    </comment>
    <comment ref="A103" authorId="0">
      <text>
        <r>
          <rPr>
            <b/>
            <sz val="10"/>
            <rFont val="Tahoma"/>
            <family val="2"/>
          </rPr>
          <t xml:space="preserve">Current Ratio </t>
        </r>
        <r>
          <rPr>
            <sz val="10"/>
            <rFont val="Tahoma"/>
            <family val="2"/>
          </rPr>
          <t>or</t>
        </r>
        <r>
          <rPr>
            <b/>
            <sz val="10"/>
            <rFont val="Tahoma"/>
            <family val="2"/>
          </rPr>
          <t xml:space="preserve"> Working Capital Ratio</t>
        </r>
        <r>
          <rPr>
            <sz val="10"/>
            <rFont val="Tahoma"/>
            <family val="2"/>
          </rPr>
          <t>:</t>
        </r>
        <r>
          <rPr>
            <b/>
            <sz val="10"/>
            <rFont val="Tahoma"/>
            <family val="2"/>
          </rPr>
          <t xml:space="preserve">
</t>
        </r>
        <r>
          <rPr>
            <sz val="10"/>
            <rFont val="Tahoma"/>
            <family val="2"/>
          </rPr>
          <t xml:space="preserve">
The </t>
        </r>
        <r>
          <rPr>
            <b/>
            <sz val="10"/>
            <rFont val="Tahoma"/>
            <family val="2"/>
          </rPr>
          <t>Current Ratio</t>
        </r>
        <r>
          <rPr>
            <sz val="10"/>
            <rFont val="Tahoma"/>
            <family val="2"/>
          </rPr>
          <t xml:space="preserve"> or </t>
        </r>
        <r>
          <rPr>
            <b/>
            <sz val="10"/>
            <rFont val="Tahoma"/>
            <family val="2"/>
          </rPr>
          <t>Working Capital Ratio</t>
        </r>
        <r>
          <rPr>
            <sz val="10"/>
            <rFont val="Tahoma"/>
            <family val="2"/>
          </rPr>
          <t xml:space="preserve"> measures a business' ability to meet financial obligations as they come due without disrupting normal operations.
If the ratio is greater than 1, the business is considered to be liquid.  A ratio of less than 1 may indicate a potential liquidity problem.
</t>
        </r>
      </text>
    </comment>
    <comment ref="A104" authorId="0">
      <text>
        <r>
          <rPr>
            <b/>
            <sz val="10"/>
            <rFont val="Tahoma"/>
            <family val="2"/>
          </rPr>
          <t>Debt Structure Ratio:</t>
        </r>
        <r>
          <rPr>
            <sz val="10"/>
            <rFont val="Tahoma"/>
            <family val="2"/>
          </rPr>
          <t xml:space="preserve"> 
The </t>
        </r>
        <r>
          <rPr>
            <b/>
            <sz val="10"/>
            <rFont val="Tahoma"/>
            <family val="2"/>
          </rPr>
          <t>Debt Structure Ratio</t>
        </r>
        <r>
          <rPr>
            <sz val="10"/>
            <rFont val="Tahoma"/>
            <family val="2"/>
          </rPr>
          <t xml:space="preserve"> measures the proportion of total debt due and payable within the current year.  This ratio, used in conjunction with the current ratio, will provide information on the relative solvency of the business.
</t>
        </r>
      </text>
    </comment>
    <comment ref="A105" authorId="0">
      <text>
        <r>
          <rPr>
            <b/>
            <sz val="10"/>
            <rFont val="Tahoma"/>
            <family val="2"/>
          </rPr>
          <t>Working Capital:</t>
        </r>
        <r>
          <rPr>
            <sz val="10"/>
            <rFont val="Tahoma"/>
            <family val="2"/>
          </rPr>
          <t xml:space="preserve">
The difference between Current Assets and Current Liabilities.
</t>
        </r>
      </text>
    </comment>
    <comment ref="A106" authorId="0">
      <text>
        <r>
          <rPr>
            <b/>
            <sz val="10"/>
            <rFont val="Tahoma"/>
            <family val="2"/>
          </rPr>
          <t>Definition of Solvency:</t>
        </r>
        <r>
          <rPr>
            <sz val="10"/>
            <rFont val="Tahoma"/>
            <family val="2"/>
          </rPr>
          <t xml:space="preserve">
The financial measures that gauge the amount of debt of a business relative to the amount of owner's capital invested in the business.
</t>
        </r>
      </text>
    </comment>
    <comment ref="A107" authorId="0">
      <text>
        <r>
          <rPr>
            <b/>
            <sz val="10"/>
            <rFont val="Tahoma"/>
            <family val="2"/>
          </rPr>
          <t>Leverage Ratio</t>
        </r>
        <r>
          <rPr>
            <sz val="10"/>
            <rFont val="Tahoma"/>
            <family val="2"/>
          </rPr>
          <t xml:space="preserve"> or </t>
        </r>
        <r>
          <rPr>
            <b/>
            <sz val="10"/>
            <rFont val="Tahoma"/>
            <family val="2"/>
          </rPr>
          <t>Debt To Equity Ratio</t>
        </r>
        <r>
          <rPr>
            <sz val="10"/>
            <rFont val="Tahoma"/>
            <family val="2"/>
          </rPr>
          <t xml:space="preserve">:
The </t>
        </r>
        <r>
          <rPr>
            <b/>
            <sz val="10"/>
            <rFont val="Tahoma"/>
            <family val="2"/>
          </rPr>
          <t>Leverage Ratio</t>
        </r>
        <r>
          <rPr>
            <sz val="10"/>
            <rFont val="Tahoma"/>
            <family val="2"/>
          </rPr>
          <t xml:space="preserve"> is a measure of the extent to which the creditors have financed the business compared to the owners.  The higher the value of the ratio, the greater the proportion of financing that has been provided by the creditors.
</t>
        </r>
      </text>
    </comment>
    <comment ref="A108" authorId="0">
      <text>
        <r>
          <rPr>
            <b/>
            <sz val="10"/>
            <rFont val="Tahoma"/>
            <family val="2"/>
          </rPr>
          <t>Debt Ratio</t>
        </r>
        <r>
          <rPr>
            <sz val="10"/>
            <rFont val="Tahoma"/>
            <family val="2"/>
          </rPr>
          <t xml:space="preserve"> or </t>
        </r>
        <r>
          <rPr>
            <b/>
            <sz val="10"/>
            <rFont val="Tahoma"/>
            <family val="2"/>
          </rPr>
          <t>Debt To Asset Ratio:</t>
        </r>
        <r>
          <rPr>
            <sz val="10"/>
            <rFont val="Tahoma"/>
            <family val="2"/>
          </rPr>
          <t xml:space="preserve">
The </t>
        </r>
        <r>
          <rPr>
            <b/>
            <sz val="10"/>
            <rFont val="Tahoma"/>
            <family val="2"/>
          </rPr>
          <t>Debt Ratio</t>
        </r>
        <r>
          <rPr>
            <sz val="10"/>
            <rFont val="Tahoma"/>
            <family val="2"/>
          </rPr>
          <t xml:space="preserve"> is a measure of the extent of creditor financing used by the business.  It measures the proportion of total assets financed by debt.  The higher the value of the ratio, the higher the financial risk.
</t>
        </r>
      </text>
    </comment>
    <comment ref="A109" authorId="0">
      <text>
        <r>
          <rPr>
            <b/>
            <sz val="10"/>
            <rFont val="Tahoma"/>
            <family val="2"/>
          </rPr>
          <t>Equity Ratio:</t>
        </r>
        <r>
          <rPr>
            <sz val="10"/>
            <rFont val="Tahoma"/>
            <family val="2"/>
          </rPr>
          <t xml:space="preserve">
The </t>
        </r>
        <r>
          <rPr>
            <b/>
            <sz val="10"/>
            <rFont val="Tahoma"/>
            <family val="2"/>
          </rPr>
          <t>Equity Ratio</t>
        </r>
        <r>
          <rPr>
            <sz val="10"/>
            <rFont val="Tahoma"/>
            <family val="2"/>
          </rPr>
          <t xml:space="preserve"> is a measure of the extent of leverage being used by the business.  The Equity Ratio measures the proportion of total assets financed by the owners, as opposed to those financed by the creditors.  The higher the value of the ratio, the more resources supplied by the owners and the less by the creditors, and , in most cases, the more solvent the business. 
</t>
        </r>
      </text>
    </comment>
    <comment ref="D75" authorId="0">
      <text>
        <r>
          <rPr>
            <b/>
            <sz val="8"/>
            <rFont val="Tahoma"/>
            <family val="2"/>
          </rPr>
          <t>User Tip:</t>
        </r>
        <r>
          <rPr>
            <sz val="8"/>
            <rFont val="Tahoma"/>
            <family val="2"/>
          </rPr>
          <t xml:space="preserve">  This cell is automatically set at the </t>
        </r>
        <r>
          <rPr>
            <b/>
            <sz val="8"/>
            <rFont val="Tahoma"/>
            <family val="2"/>
          </rPr>
          <t xml:space="preserve">Projected Year </t>
        </r>
        <r>
          <rPr>
            <b/>
            <sz val="8"/>
            <color indexed="10"/>
            <rFont val="Tahoma"/>
            <family val="2"/>
          </rPr>
          <t>minus 1.</t>
        </r>
        <r>
          <rPr>
            <sz val="8"/>
            <rFont val="Tahoma"/>
            <family val="2"/>
          </rPr>
          <t xml:space="preserve">
Change the starting and ending dates in the Cover worksheet and these dates will change too.</t>
        </r>
      </text>
    </comment>
    <comment ref="E75" authorId="0">
      <text>
        <r>
          <rPr>
            <b/>
            <sz val="8"/>
            <rFont val="Tahoma"/>
            <family val="2"/>
          </rPr>
          <t xml:space="preserve">User Tip: </t>
        </r>
        <r>
          <rPr>
            <sz val="8"/>
            <rFont val="Tahoma"/>
            <family val="0"/>
          </rPr>
          <t xml:space="preserve"> This cell is automatically set at the </t>
        </r>
        <r>
          <rPr>
            <b/>
            <sz val="8"/>
            <rFont val="Tahoma"/>
            <family val="2"/>
          </rPr>
          <t>Projected Year</t>
        </r>
        <r>
          <rPr>
            <b/>
            <sz val="8"/>
            <color indexed="10"/>
            <rFont val="Tahoma"/>
            <family val="2"/>
          </rPr>
          <t xml:space="preserve"> minus 2.</t>
        </r>
        <r>
          <rPr>
            <sz val="8"/>
            <rFont val="Tahoma"/>
            <family val="0"/>
          </rPr>
          <t xml:space="preserve">
Change the starting and ending dates in the Cover worksheet and these dates will change too.
</t>
        </r>
      </text>
    </comment>
    <comment ref="F75" authorId="0">
      <text>
        <r>
          <rPr>
            <b/>
            <sz val="8"/>
            <rFont val="Tahoma"/>
            <family val="2"/>
          </rPr>
          <t xml:space="preserve">User Tip:  </t>
        </r>
        <r>
          <rPr>
            <sz val="8"/>
            <rFont val="Tahoma"/>
            <family val="0"/>
          </rPr>
          <t xml:space="preserve">This cell is automatically set at the </t>
        </r>
        <r>
          <rPr>
            <b/>
            <sz val="8"/>
            <rFont val="Tahoma"/>
            <family val="2"/>
          </rPr>
          <t xml:space="preserve">Projected Year </t>
        </r>
        <r>
          <rPr>
            <b/>
            <sz val="8"/>
            <color indexed="10"/>
            <rFont val="Tahoma"/>
            <family val="2"/>
          </rPr>
          <t>minus 3.</t>
        </r>
        <r>
          <rPr>
            <sz val="8"/>
            <rFont val="Tahoma"/>
            <family val="0"/>
          </rPr>
          <t xml:space="preserve">
Change the starting and ending dates in the Cover worksheet and these dates will change too.
</t>
        </r>
      </text>
    </comment>
    <comment ref="G75" authorId="0">
      <text>
        <r>
          <rPr>
            <b/>
            <sz val="8"/>
            <rFont val="Tahoma"/>
            <family val="0"/>
          </rPr>
          <t xml:space="preserve">User Tip: </t>
        </r>
        <r>
          <rPr>
            <sz val="8"/>
            <rFont val="Tahoma"/>
            <family val="2"/>
          </rPr>
          <t xml:space="preserve"> This cell is automatically set at the </t>
        </r>
        <r>
          <rPr>
            <b/>
            <sz val="8"/>
            <rFont val="Tahoma"/>
            <family val="2"/>
          </rPr>
          <t xml:space="preserve">Projected Year </t>
        </r>
        <r>
          <rPr>
            <b/>
            <sz val="8"/>
            <color indexed="10"/>
            <rFont val="Tahoma"/>
            <family val="2"/>
          </rPr>
          <t>minus 4.</t>
        </r>
        <r>
          <rPr>
            <sz val="8"/>
            <rFont val="Tahoma"/>
            <family val="2"/>
          </rPr>
          <t xml:space="preserve">
Change the starting and ending dates in the Cover worksheet and these dates will change too.
</t>
        </r>
      </text>
    </comment>
    <comment ref="H75" authorId="0">
      <text>
        <r>
          <rPr>
            <b/>
            <sz val="8"/>
            <rFont val="Tahoma"/>
            <family val="0"/>
          </rPr>
          <t xml:space="preserve">User Tip:  </t>
        </r>
        <r>
          <rPr>
            <sz val="8"/>
            <rFont val="Tahoma"/>
            <family val="2"/>
          </rPr>
          <t xml:space="preserve">This cell is automatically set at the </t>
        </r>
        <r>
          <rPr>
            <b/>
            <sz val="8"/>
            <rFont val="Tahoma"/>
            <family val="2"/>
          </rPr>
          <t>Projected Year</t>
        </r>
        <r>
          <rPr>
            <b/>
            <sz val="8"/>
            <color indexed="10"/>
            <rFont val="Tahoma"/>
            <family val="2"/>
          </rPr>
          <t xml:space="preserve"> minus 5.</t>
        </r>
        <r>
          <rPr>
            <sz val="8"/>
            <rFont val="Tahoma"/>
            <family val="2"/>
          </rPr>
          <t xml:space="preserve">
Change the starting and ending dates in the Cover worksheet and these dates will change too.
</t>
        </r>
      </text>
    </comment>
    <comment ref="A119" authorId="0">
      <text>
        <r>
          <rPr>
            <b/>
            <sz val="10"/>
            <rFont val="Tahoma"/>
            <family val="2"/>
          </rPr>
          <t>Return on Assets:</t>
        </r>
        <r>
          <rPr>
            <sz val="10"/>
            <rFont val="Tahoma"/>
            <family val="2"/>
          </rPr>
          <t xml:space="preserve">
This ratio is a measure of return on investment.  Specifically it shows the business' ability to earn a return on its total assets.  Income before interest and income taxes is used because interest is considered part of the return on the investment of the creditor, while income taxes are determined by factors other than the efficient use of resources.
The higher the value of the ratio, the greater the return on assets.
Average Total Assets = [Total Assets (beginning of year) + Total Assets (end of year)] / 2 
</t>
        </r>
        <r>
          <rPr>
            <b/>
            <sz val="10"/>
            <rFont val="Tahoma"/>
            <family val="2"/>
          </rPr>
          <t>Typically, ROA's for many farms are in the 2% to 5% range.  The higher the return, the more profitable the business.</t>
        </r>
      </text>
    </comment>
    <comment ref="A118" authorId="0">
      <text>
        <r>
          <rPr>
            <b/>
            <sz val="10"/>
            <rFont val="Tahoma"/>
            <family val="2"/>
          </rPr>
          <t xml:space="preserve">User Tip: </t>
        </r>
        <r>
          <rPr>
            <sz val="10"/>
            <rFont val="Tahoma"/>
            <family val="2"/>
          </rPr>
          <t xml:space="preserve"> Most lenders would like to see a ratio of </t>
        </r>
        <r>
          <rPr>
            <b/>
            <u val="single"/>
            <sz val="10"/>
            <rFont val="Tahoma"/>
            <family val="2"/>
          </rPr>
          <t>at least</t>
        </r>
        <r>
          <rPr>
            <sz val="10"/>
            <rFont val="Tahoma"/>
            <family val="2"/>
          </rPr>
          <t xml:space="preserve"> 1.25:1, meaning $1.25 is available to service every $1.00 of debt.
The higher the ratio, the safer for the farmer and the lender alike.
</t>
        </r>
      </text>
    </comment>
    <comment ref="A114" authorId="0">
      <text>
        <r>
          <rPr>
            <b/>
            <sz val="10"/>
            <rFont val="Tahoma"/>
            <family val="2"/>
          </rPr>
          <t xml:space="preserve">User Tip:  </t>
        </r>
        <r>
          <rPr>
            <sz val="10"/>
            <rFont val="Tahoma"/>
            <family val="2"/>
          </rPr>
          <t xml:space="preserve">Most lenders would like to see a ratio of </t>
        </r>
        <r>
          <rPr>
            <b/>
            <u val="single"/>
            <sz val="10"/>
            <rFont val="Tahoma"/>
            <family val="2"/>
          </rPr>
          <t>at least</t>
        </r>
        <r>
          <rPr>
            <sz val="10"/>
            <rFont val="Tahoma"/>
            <family val="2"/>
          </rPr>
          <t xml:space="preserve"> 1.25:1, meaning $1.25 is available to service every $1.00 of debt.
The higher the ratio, the safer for the farmer and the lender alike.
</t>
        </r>
        <r>
          <rPr>
            <sz val="8"/>
            <rFont val="Tahoma"/>
            <family val="2"/>
          </rPr>
          <t xml:space="preserve">
</t>
        </r>
      </text>
    </comment>
    <comment ref="A117" authorId="0">
      <text>
        <r>
          <rPr>
            <b/>
            <sz val="10"/>
            <rFont val="Tahoma"/>
            <family val="2"/>
          </rPr>
          <t xml:space="preserve">User Tip:  
"Accrual Expenses" </t>
        </r>
        <r>
          <rPr>
            <sz val="10"/>
            <rFont val="Tahoma"/>
            <family val="2"/>
          </rPr>
          <t xml:space="preserve">are defined here as Total Farm Cash Expenses + Accounts Payables Change + Accrued Interest Change.
</t>
        </r>
        <r>
          <rPr>
            <b/>
            <sz val="10"/>
            <rFont val="Tahoma"/>
            <family val="2"/>
          </rPr>
          <t>"Accrual Revenue"</t>
        </r>
        <r>
          <rPr>
            <sz val="10"/>
            <rFont val="Tahoma"/>
            <family val="2"/>
          </rPr>
          <t xml:space="preserve"> is defined as Total Farm Cash Income + Change in Crop, Livestock and Supplies Inventory + Change in "Investment in Growing Crops" + Change in Accounts Receivable. </t>
        </r>
      </text>
    </comment>
    <comment ref="A99" authorId="0">
      <text>
        <r>
          <rPr>
            <b/>
            <sz val="10"/>
            <rFont val="Tahoma"/>
            <family val="2"/>
          </rPr>
          <t xml:space="preserve">NOTE:   
</t>
        </r>
        <r>
          <rPr>
            <sz val="10"/>
            <rFont val="Tahoma"/>
            <family val="2"/>
          </rPr>
          <t xml:space="preserve">In this </t>
        </r>
        <r>
          <rPr>
            <u val="single"/>
            <sz val="10"/>
            <rFont val="Tahoma"/>
            <family val="2"/>
          </rPr>
          <t>Expanded Historical Ratios sheet</t>
        </r>
        <r>
          <rPr>
            <sz val="10"/>
            <rFont val="Tahoma"/>
            <family val="2"/>
          </rPr>
          <t xml:space="preserve">, Current Liabilities </t>
        </r>
        <r>
          <rPr>
            <b/>
            <u val="single"/>
            <sz val="10"/>
            <rFont val="Tahoma"/>
            <family val="2"/>
          </rPr>
          <t>include</t>
        </r>
        <r>
          <rPr>
            <sz val="10"/>
            <rFont val="Tahoma"/>
            <family val="2"/>
          </rPr>
          <t xml:space="preserve"> the current principal portion of Intermediate Term (IT) and Long Term (LT) debt from existing as well any NEW (proposed) term loans, whereas in the</t>
        </r>
        <r>
          <rPr>
            <u val="single"/>
            <sz val="10"/>
            <rFont val="Tahoma"/>
            <family val="2"/>
          </rPr>
          <t xml:space="preserve"> Debt Service sheet</t>
        </r>
        <r>
          <rPr>
            <sz val="10"/>
            <rFont val="Tahoma"/>
            <family val="2"/>
          </rPr>
          <t xml:space="preserve">, Current Liabilities do </t>
        </r>
        <r>
          <rPr>
            <b/>
            <u val="single"/>
            <sz val="10"/>
            <rFont val="Tahoma"/>
            <family val="2"/>
          </rPr>
          <t>not include</t>
        </r>
        <r>
          <rPr>
            <sz val="10"/>
            <rFont val="Tahoma"/>
            <family val="2"/>
          </rPr>
          <t xml:space="preserve"> the current principal portion of IT and LT debt.  Therefore, the Current Liabilities on these two sheets, and all ratios derived from the Current Liabilities, will be different.  
Caution is advised when comparing the Projected Year to Historical Years on this Expanded Historical Ratios sheet because some of the payments may fall outside of the projection year.  Therefore, the Projection Year may not necessarly be accurate, and the ratios for the projection year may not represent those of a "normal" year where the entire annual principal payment would be included.  Therefore, </t>
        </r>
        <r>
          <rPr>
            <u val="single"/>
            <sz val="10"/>
            <rFont val="Tahoma"/>
            <family val="2"/>
          </rPr>
          <t>current liabilities in the Projected Year may include only a portion of the annual principal payment on any NEW (proposed) term loan.</t>
        </r>
        <r>
          <rPr>
            <sz val="10"/>
            <rFont val="Tahoma"/>
            <family val="2"/>
          </rPr>
          <t xml:space="preserve">  
The best way to "normalize" the ratios is to run the projection for two years into the future using the "Roll-Over to Next Year" feature on the Cover Sheet.</t>
        </r>
      </text>
    </comment>
    <comment ref="A96" authorId="0">
      <text>
        <r>
          <rPr>
            <b/>
            <sz val="10"/>
            <rFont val="Tahoma"/>
            <family val="2"/>
          </rPr>
          <t xml:space="preserve">User Tip:  </t>
        </r>
        <r>
          <rPr>
            <sz val="10"/>
            <rFont val="Tahoma"/>
            <family val="2"/>
          </rPr>
          <t>This figure is calculated as follows:
Total Available for Debt Payments: CASH Basis (Row 93)
minus, 
Total Term Debt Payments (including Principal and Interest) (Row 95)</t>
        </r>
        <r>
          <rPr>
            <b/>
            <sz val="10"/>
            <rFont val="Tahoma"/>
            <family val="2"/>
          </rPr>
          <t xml:space="preserve">
</t>
        </r>
      </text>
    </comment>
  </commentList>
</comments>
</file>

<file path=xl/comments3.xml><?xml version="1.0" encoding="utf-8"?>
<comments xmlns="http://schemas.openxmlformats.org/spreadsheetml/2006/main">
  <authors>
    <author>rpieper</author>
    <author>Government of Manitoba</author>
  </authors>
  <commentList>
    <comment ref="G4" authorId="0">
      <text>
        <r>
          <rPr>
            <b/>
            <sz val="10"/>
            <rFont val="Tahoma"/>
            <family val="2"/>
          </rPr>
          <t>User Tip:</t>
        </r>
        <r>
          <rPr>
            <sz val="10"/>
            <rFont val="Tahoma"/>
            <family val="2"/>
          </rPr>
          <t xml:space="preserve">  Enter the Assessment of the </t>
        </r>
        <r>
          <rPr>
            <b/>
            <sz val="10"/>
            <rFont val="Tahoma"/>
            <family val="2"/>
          </rPr>
          <t>Bare Land</t>
        </r>
        <r>
          <rPr>
            <sz val="10"/>
            <rFont val="Tahoma"/>
            <family val="2"/>
          </rPr>
          <t xml:space="preserve"> excluding buildings. </t>
        </r>
      </text>
    </comment>
    <comment ref="H91" authorId="0">
      <text>
        <r>
          <rPr>
            <b/>
            <sz val="10"/>
            <rFont val="Tahoma"/>
            <family val="2"/>
          </rPr>
          <t xml:space="preserve">User Tip:  
1.  </t>
        </r>
        <r>
          <rPr>
            <sz val="10"/>
            <rFont val="Tahoma"/>
            <family val="2"/>
          </rPr>
          <t xml:space="preserve">Sales value may be equal to, higher or lower than Market Value.  Any difference is transferred to Gains (Losses) on the Projected Net Worth Statement.  
</t>
        </r>
        <r>
          <rPr>
            <b/>
            <sz val="10"/>
            <rFont val="Tahoma"/>
            <family val="2"/>
          </rPr>
          <t>2.</t>
        </r>
        <r>
          <rPr>
            <sz val="10"/>
            <rFont val="Tahoma"/>
            <family val="2"/>
          </rPr>
          <t xml:space="preserve">  You can also sell machinery and equipment that you have listed as a purchase.  Use cells F143 to F150 for these "flip" sales.</t>
        </r>
        <r>
          <rPr>
            <sz val="8"/>
            <rFont val="Tahoma"/>
            <family val="0"/>
          </rPr>
          <t xml:space="preserve">
</t>
        </r>
      </text>
    </comment>
    <comment ref="G91" authorId="0">
      <text>
        <r>
          <rPr>
            <b/>
            <sz val="10"/>
            <rFont val="Tahoma"/>
            <family val="2"/>
          </rPr>
          <t xml:space="preserve">User Tip: 
</t>
        </r>
        <r>
          <rPr>
            <sz val="10"/>
            <rFont val="Tahoma"/>
            <family val="2"/>
          </rPr>
          <t>Enter Purchases at bottom of table, beginning in row 143.</t>
        </r>
        <r>
          <rPr>
            <sz val="8"/>
            <rFont val="Tahoma"/>
            <family val="0"/>
          </rPr>
          <t xml:space="preserve">
</t>
        </r>
      </text>
    </comment>
    <comment ref="J4" authorId="0">
      <text>
        <r>
          <rPr>
            <b/>
            <sz val="10"/>
            <rFont val="Tahoma"/>
            <family val="2"/>
          </rPr>
          <t xml:space="preserve">User Tip: </t>
        </r>
        <r>
          <rPr>
            <sz val="10"/>
            <rFont val="Tahoma"/>
            <family val="2"/>
          </rPr>
          <t xml:space="preserve">Enter Purchases at bottom of table, beginning in row 40.
</t>
        </r>
      </text>
    </comment>
    <comment ref="K4" authorId="0">
      <text>
        <r>
          <rPr>
            <b/>
            <sz val="10"/>
            <rFont val="Tahoma"/>
            <family val="2"/>
          </rPr>
          <t xml:space="preserve">User Tip:  </t>
        </r>
        <r>
          <rPr>
            <sz val="10"/>
            <rFont val="Tahoma"/>
            <family val="2"/>
          </rPr>
          <t xml:space="preserve">
</t>
        </r>
        <r>
          <rPr>
            <b/>
            <sz val="10"/>
            <rFont val="Tahoma"/>
            <family val="2"/>
          </rPr>
          <t>1.</t>
        </r>
        <r>
          <rPr>
            <sz val="10"/>
            <rFont val="Tahoma"/>
            <family val="2"/>
          </rPr>
          <t xml:space="preserve">  Sales value may be equal to, higher or lower than Market Value.  Any difference is transferred to  Gains (Losses) on the Projected Net Worth Statement.
</t>
        </r>
        <r>
          <rPr>
            <b/>
            <sz val="10"/>
            <rFont val="Tahoma"/>
            <family val="2"/>
          </rPr>
          <t>2.</t>
        </r>
        <r>
          <rPr>
            <sz val="10"/>
            <rFont val="Tahoma"/>
            <family val="2"/>
          </rPr>
          <t xml:space="preserve">  You can also sell land that you have listed as a purchase.  Use cells J40 to J44 for these "flip" sales.</t>
        </r>
      </text>
    </comment>
    <comment ref="I4" authorId="0">
      <text>
        <r>
          <rPr>
            <b/>
            <sz val="10"/>
            <rFont val="Tahoma"/>
            <family val="2"/>
          </rPr>
          <t xml:space="preserve">User Tip:  </t>
        </r>
        <r>
          <rPr>
            <sz val="10"/>
            <rFont val="Tahoma"/>
            <family val="2"/>
          </rPr>
          <t>Enter either a numerical value or text.  Entries are optional.</t>
        </r>
        <r>
          <rPr>
            <sz val="8"/>
            <rFont val="Tahoma"/>
            <family val="0"/>
          </rPr>
          <t xml:space="preserve">
</t>
        </r>
      </text>
    </comment>
    <comment ref="F64" authorId="1">
      <text>
        <r>
          <rPr>
            <b/>
            <sz val="10"/>
            <rFont val="Tahoma"/>
            <family val="2"/>
          </rPr>
          <t>User Tip:</t>
        </r>
        <r>
          <rPr>
            <sz val="10"/>
            <rFont val="Tahoma"/>
            <family val="2"/>
          </rPr>
          <t xml:space="preserve"> Buildings are generally valued as a contribution to</t>
        </r>
        <r>
          <rPr>
            <b/>
            <sz val="10"/>
            <rFont val="Tahoma"/>
            <family val="2"/>
          </rPr>
          <t xml:space="preserve"> </t>
        </r>
        <r>
          <rPr>
            <sz val="10"/>
            <rFont val="Tahoma"/>
            <family val="2"/>
          </rPr>
          <t xml:space="preserve">the land values. Therefore enter only the additional value that the buildings would contribute to the land.
</t>
        </r>
      </text>
    </comment>
    <comment ref="G64" authorId="0">
      <text>
        <r>
          <rPr>
            <b/>
            <sz val="10"/>
            <rFont val="Tahoma"/>
            <family val="2"/>
          </rPr>
          <t xml:space="preserve">User Tip: </t>
        </r>
        <r>
          <rPr>
            <sz val="10"/>
            <rFont val="Tahoma"/>
            <family val="2"/>
          </rPr>
          <t xml:space="preserve">
Enter Purchases at bottom of table, beginning in row 85.
</t>
        </r>
        <r>
          <rPr>
            <sz val="8"/>
            <rFont val="Tahoma"/>
            <family val="0"/>
          </rPr>
          <t xml:space="preserve">
</t>
        </r>
      </text>
    </comment>
    <comment ref="H64" authorId="0">
      <text>
        <r>
          <rPr>
            <b/>
            <sz val="10"/>
            <rFont val="Tahoma"/>
            <family val="2"/>
          </rPr>
          <t xml:space="preserve">User Tip:  </t>
        </r>
        <r>
          <rPr>
            <sz val="10"/>
            <rFont val="Tahoma"/>
            <family val="2"/>
          </rPr>
          <t xml:space="preserve">
</t>
        </r>
        <r>
          <rPr>
            <b/>
            <sz val="10"/>
            <rFont val="Tahoma"/>
            <family val="2"/>
          </rPr>
          <t xml:space="preserve">1. </t>
        </r>
        <r>
          <rPr>
            <sz val="10"/>
            <rFont val="Tahoma"/>
            <family val="2"/>
          </rPr>
          <t xml:space="preserve"> Sales value may be equal to, higher or lower than Market Value.  Any difference is transferred to Gains (Losses) on the Projected Net Worth Statement.
</t>
        </r>
        <r>
          <rPr>
            <b/>
            <sz val="10"/>
            <rFont val="Tahoma"/>
            <family val="2"/>
          </rPr>
          <t xml:space="preserve">2. </t>
        </r>
        <r>
          <rPr>
            <sz val="10"/>
            <rFont val="Tahoma"/>
            <family val="2"/>
          </rPr>
          <t xml:space="preserve"> You can also sell items that you have listed as purchases.  Use cells F85 to F87 for these "flip" sales.
</t>
        </r>
      </text>
    </comment>
    <comment ref="G78" authorId="0">
      <text>
        <r>
          <rPr>
            <b/>
            <sz val="10"/>
            <rFont val="Tahoma"/>
            <family val="2"/>
          </rPr>
          <t xml:space="preserve">User Tip: </t>
        </r>
        <r>
          <rPr>
            <sz val="10"/>
            <rFont val="Tahoma"/>
            <family val="2"/>
          </rPr>
          <t xml:space="preserve">
Enter Purchases at bottom of table, beginning in row 85.
</t>
        </r>
        <r>
          <rPr>
            <sz val="8"/>
            <rFont val="Tahoma"/>
            <family val="0"/>
          </rPr>
          <t xml:space="preserve">
</t>
        </r>
      </text>
    </comment>
    <comment ref="H78" authorId="0">
      <text>
        <r>
          <rPr>
            <b/>
            <sz val="10"/>
            <rFont val="Tahoma"/>
            <family val="2"/>
          </rPr>
          <t xml:space="preserve">User Tip:  </t>
        </r>
        <r>
          <rPr>
            <sz val="10"/>
            <rFont val="Tahoma"/>
            <family val="2"/>
          </rPr>
          <t xml:space="preserve">
</t>
        </r>
        <r>
          <rPr>
            <b/>
            <sz val="10"/>
            <rFont val="Tahoma"/>
            <family val="2"/>
          </rPr>
          <t xml:space="preserve">1. </t>
        </r>
        <r>
          <rPr>
            <sz val="10"/>
            <rFont val="Tahoma"/>
            <family val="2"/>
          </rPr>
          <t xml:space="preserve"> Sales value may be equal to, higher or lower than Market Value.  Any difference is transferred to Gains (Losses) on the Projected Net Worth Statement.
</t>
        </r>
        <r>
          <rPr>
            <b/>
            <sz val="10"/>
            <rFont val="Tahoma"/>
            <family val="2"/>
          </rPr>
          <t xml:space="preserve">2. </t>
        </r>
        <r>
          <rPr>
            <sz val="10"/>
            <rFont val="Tahoma"/>
            <family val="2"/>
          </rPr>
          <t xml:space="preserve"> You can also sell items that you have listed as purchases.  Use cells F85 to F87 for these "flip" sales.
</t>
        </r>
      </text>
    </comment>
    <comment ref="F48" authorId="0">
      <text>
        <r>
          <rPr>
            <b/>
            <sz val="10"/>
            <rFont val="Tahoma"/>
            <family val="2"/>
          </rPr>
          <t>User Tip:</t>
        </r>
        <r>
          <rPr>
            <sz val="10"/>
            <rFont val="Tahoma"/>
            <family val="2"/>
          </rPr>
          <t xml:space="preserve"> Enter the total value of rent paid per year on each parcel of land.  (Do not enter rent per acre.)</t>
        </r>
      </text>
    </comment>
  </commentList>
</comments>
</file>

<file path=xl/comments4.xml><?xml version="1.0" encoding="utf-8"?>
<comments xmlns="http://schemas.openxmlformats.org/spreadsheetml/2006/main">
  <authors>
    <author>rpieper</author>
    <author>Ralph Pieper</author>
  </authors>
  <commentList>
    <comment ref="G29" authorId="0">
      <text>
        <r>
          <rPr>
            <b/>
            <sz val="8"/>
            <rFont val="Tahoma"/>
            <family val="2"/>
          </rPr>
          <t xml:space="preserve">User Tip: </t>
        </r>
        <r>
          <rPr>
            <sz val="8"/>
            <rFont val="Tahoma"/>
            <family val="2"/>
          </rPr>
          <t xml:space="preserve"> Enter the Cost of Production, not the value of the growing crop.</t>
        </r>
        <r>
          <rPr>
            <sz val="8"/>
            <rFont val="Tahoma"/>
            <family val="0"/>
          </rPr>
          <t xml:space="preserve">
</t>
        </r>
      </text>
    </comment>
    <comment ref="E64" authorId="0">
      <text>
        <r>
          <rPr>
            <b/>
            <sz val="10"/>
            <rFont val="Tahoma"/>
            <family val="2"/>
          </rPr>
          <t>User Tips:</t>
        </r>
        <r>
          <rPr>
            <sz val="10"/>
            <rFont val="Tahoma"/>
            <family val="2"/>
          </rPr>
          <t xml:space="preserve">  Allocate these amounts received to the correct period in the Detail Cash Flow.</t>
        </r>
        <r>
          <rPr>
            <sz val="8"/>
            <rFont val="Tahoma"/>
            <family val="0"/>
          </rPr>
          <t xml:space="preserve">
</t>
        </r>
      </text>
    </comment>
    <comment ref="G43" authorId="0">
      <text>
        <r>
          <rPr>
            <b/>
            <sz val="10"/>
            <rFont val="Tahoma"/>
            <family val="2"/>
          </rPr>
          <t xml:space="preserve">User Tips:  </t>
        </r>
        <r>
          <rPr>
            <sz val="10"/>
            <rFont val="Tahoma"/>
            <family val="2"/>
          </rPr>
          <t>Include any current assets that have not yet been listed.</t>
        </r>
      </text>
    </comment>
    <comment ref="G52" authorId="0">
      <text>
        <r>
          <rPr>
            <b/>
            <sz val="10"/>
            <rFont val="Tahoma"/>
            <family val="2"/>
          </rPr>
          <t>User Tip:</t>
        </r>
        <r>
          <rPr>
            <sz val="10"/>
            <rFont val="Tahoma"/>
            <family val="2"/>
          </rPr>
          <t xml:space="preserve">  Include any Intermediate Assets that have not yet been listed.</t>
        </r>
        <r>
          <rPr>
            <sz val="8"/>
            <rFont val="Tahoma"/>
            <family val="0"/>
          </rPr>
          <t xml:space="preserve">
</t>
        </r>
      </text>
    </comment>
    <comment ref="G58" authorId="0">
      <text>
        <r>
          <rPr>
            <b/>
            <sz val="10"/>
            <rFont val="Tahoma"/>
            <family val="2"/>
          </rPr>
          <t xml:space="preserve">User Tips:  </t>
        </r>
        <r>
          <rPr>
            <sz val="10"/>
            <rFont val="Tahoma"/>
            <family val="2"/>
          </rPr>
          <t>Include any Long Term Assets that have not yet been listed.</t>
        </r>
      </text>
    </comment>
    <comment ref="D4" authorId="1">
      <text>
        <r>
          <rPr>
            <b/>
            <sz val="8"/>
            <rFont val="Tahoma"/>
            <family val="0"/>
          </rPr>
          <t xml:space="preserve">User Tip: </t>
        </r>
        <r>
          <rPr>
            <sz val="8"/>
            <rFont val="Tahoma"/>
            <family val="2"/>
          </rPr>
          <t xml:space="preserve"> Enter the expected selling price, including final payments.
</t>
        </r>
      </text>
    </comment>
  </commentList>
</comments>
</file>

<file path=xl/comments5.xml><?xml version="1.0" encoding="utf-8"?>
<comments xmlns="http://schemas.openxmlformats.org/spreadsheetml/2006/main">
  <authors>
    <author>rpieper</author>
  </authors>
  <commentList>
    <comment ref="F4" authorId="0">
      <text>
        <r>
          <rPr>
            <b/>
            <sz val="10"/>
            <rFont val="Tahoma"/>
            <family val="2"/>
          </rPr>
          <t>User Tips:</t>
        </r>
        <r>
          <rPr>
            <sz val="10"/>
            <rFont val="Tahoma"/>
            <family val="2"/>
          </rPr>
          <t xml:space="preserve">  Allocate these payments to the correct period in the Detail Cash Flow.</t>
        </r>
        <r>
          <rPr>
            <sz val="8"/>
            <rFont val="Tahoma"/>
            <family val="0"/>
          </rPr>
          <t xml:space="preserve">
</t>
        </r>
      </text>
    </comment>
    <comment ref="J28" authorId="0">
      <text>
        <r>
          <rPr>
            <b/>
            <sz val="11"/>
            <rFont val="Tahoma"/>
            <family val="2"/>
          </rPr>
          <t xml:space="preserve">Caution: </t>
        </r>
        <r>
          <rPr>
            <sz val="11"/>
            <rFont val="Tahoma"/>
            <family val="2"/>
          </rPr>
          <t xml:space="preserve"> You may over-write the calculated value with your own, BUT the underlying equation will be lost.
</t>
        </r>
      </text>
    </comment>
    <comment ref="J35"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6"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7"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8"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9"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0"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1"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2"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8"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9"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50"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R27" authorId="0">
      <text>
        <r>
          <rPr>
            <b/>
            <sz val="11"/>
            <rFont val="Tahoma"/>
            <family val="2"/>
          </rPr>
          <t xml:space="preserve">User Tips: </t>
        </r>
        <r>
          <rPr>
            <sz val="11"/>
            <rFont val="Tahoma"/>
            <family val="2"/>
          </rPr>
          <t xml:space="preserve"> Entering this date is optional.  It is used to calculate the Projected Accrued Interest.  
Use any of the following formats to enter dates:
1.  Jan 30, 2000
2. Jan 30, 00
3.  01-30-00
4.  1-30-00
5.  01/30/00
6.  1/30/00
</t>
        </r>
      </text>
    </comment>
    <comment ref="S27" authorId="0">
      <text>
        <r>
          <rPr>
            <b/>
            <sz val="11"/>
            <rFont val="Tahoma"/>
            <family val="2"/>
          </rPr>
          <t>User Tip:</t>
        </r>
        <r>
          <rPr>
            <sz val="11"/>
            <rFont val="Tahoma"/>
            <family val="2"/>
          </rPr>
          <t xml:space="preserve">    This  is the amount of interest which accrues between the date of the "Final Principal Payment" (in Column R) and the "Fiscal Year End" (on the Cover Sheet.)
This is a calculated figure.  </t>
        </r>
      </text>
    </comment>
    <comment ref="P28" authorId="0">
      <text>
        <r>
          <rPr>
            <b/>
            <sz val="11"/>
            <rFont val="Tahoma"/>
            <family val="2"/>
          </rPr>
          <t xml:space="preserve">User Tip:  </t>
        </r>
        <r>
          <rPr>
            <sz val="11"/>
            <rFont val="Tahoma"/>
            <family val="2"/>
          </rPr>
          <t>The User needs to allocate the Arrears payments to the correct period(s) in the Cash Flow Detail.</t>
        </r>
      </text>
    </comment>
    <comment ref="P17" authorId="0">
      <text>
        <r>
          <rPr>
            <b/>
            <sz val="10"/>
            <rFont val="Tahoma"/>
            <family val="2"/>
          </rPr>
          <t xml:space="preserve">User Tip:  </t>
        </r>
        <r>
          <rPr>
            <sz val="10"/>
            <rFont val="Tahoma"/>
            <family val="2"/>
          </rPr>
          <t>Enter the total Lease Payment for the balance of the year on New Leases.</t>
        </r>
      </text>
    </comment>
    <comment ref="M28" authorId="0">
      <text>
        <r>
          <rPr>
            <b/>
            <sz val="11"/>
            <rFont val="Tahoma"/>
            <family val="2"/>
          </rPr>
          <t xml:space="preserve">User Tip:  </t>
        </r>
        <r>
          <rPr>
            <sz val="11"/>
            <rFont val="Tahoma"/>
            <family val="2"/>
          </rPr>
          <t xml:space="preserve">Enter only the amount that is to be paid before the close of this fiscal year. </t>
        </r>
      </text>
    </comment>
    <comment ref="J30"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1"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2"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3"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34"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5"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6"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 ref="J47" authorId="0">
      <text>
        <r>
          <rPr>
            <b/>
            <sz val="11"/>
            <rFont val="Tahoma"/>
            <family val="2"/>
          </rPr>
          <t xml:space="preserve">Caution: </t>
        </r>
        <r>
          <rPr>
            <sz val="11"/>
            <rFont val="Tahoma"/>
            <family val="2"/>
          </rPr>
          <t xml:space="preserve"> You may enter your own value instead of using the one calculated, BUT the underlying equation will be lost.
</t>
        </r>
      </text>
    </comment>
  </commentList>
</comments>
</file>

<file path=xl/comments8.xml><?xml version="1.0" encoding="utf-8"?>
<comments xmlns="http://schemas.openxmlformats.org/spreadsheetml/2006/main">
  <authors>
    <author>rpieper</author>
  </authors>
  <commentList>
    <comment ref="F3" authorId="0">
      <text>
        <r>
          <rPr>
            <b/>
            <sz val="11"/>
            <rFont val="Tahoma"/>
            <family val="2"/>
          </rPr>
          <t xml:space="preserve">User Tip: </t>
        </r>
        <r>
          <rPr>
            <sz val="11"/>
            <rFont val="Tahoma"/>
            <family val="2"/>
          </rPr>
          <t>Enter increases due to inflation, accrued interest on investments, non-farm contributions and gifts.</t>
        </r>
      </text>
    </comment>
    <comment ref="H3" authorId="0">
      <text>
        <r>
          <rPr>
            <b/>
            <sz val="11"/>
            <rFont val="Tahoma"/>
            <family val="2"/>
          </rPr>
          <t>User Tip:</t>
        </r>
        <r>
          <rPr>
            <sz val="11"/>
            <rFont val="Tahoma"/>
            <family val="2"/>
          </rPr>
          <t xml:space="preserve">  Enter losses for which no cash transfer has taken place, such as deflation in asset value, or a down-turn in the value of stocks and bonds.   Do not enter depreciation of assets here. </t>
        </r>
      </text>
    </comment>
    <comment ref="J35" authorId="0">
      <text>
        <r>
          <rPr>
            <b/>
            <sz val="11"/>
            <rFont val="Tahoma"/>
            <family val="2"/>
          </rPr>
          <t xml:space="preserve">User Tip:  </t>
        </r>
        <r>
          <rPr>
            <sz val="11"/>
            <rFont val="Tahoma"/>
            <family val="2"/>
          </rPr>
          <t>Allocate this amount to the appropriate month in the Cash Flow Detail.</t>
        </r>
      </text>
    </comment>
    <comment ref="J36" authorId="0">
      <text>
        <r>
          <rPr>
            <b/>
            <sz val="11"/>
            <rFont val="Tahoma"/>
            <family val="2"/>
          </rPr>
          <t xml:space="preserve">User Tip:  </t>
        </r>
        <r>
          <rPr>
            <sz val="11"/>
            <rFont val="Tahoma"/>
            <family val="2"/>
          </rPr>
          <t>Allocate this amount to the appropriate month in the Cash Flow Detail.</t>
        </r>
      </text>
    </comment>
    <comment ref="J37" authorId="0">
      <text>
        <r>
          <rPr>
            <b/>
            <sz val="11"/>
            <rFont val="Tahoma"/>
            <family val="2"/>
          </rPr>
          <t xml:space="preserve">User Tip:  </t>
        </r>
        <r>
          <rPr>
            <sz val="11"/>
            <rFont val="Tahoma"/>
            <family val="2"/>
          </rPr>
          <t>Allocate this amount to the appropriate month in the Cash Flow Detail.</t>
        </r>
      </text>
    </comment>
    <comment ref="J38" authorId="0">
      <text>
        <r>
          <rPr>
            <b/>
            <sz val="11"/>
            <rFont val="Tahoma"/>
            <family val="2"/>
          </rPr>
          <t xml:space="preserve">User Tip:  </t>
        </r>
        <r>
          <rPr>
            <sz val="11"/>
            <rFont val="Tahoma"/>
            <family val="2"/>
          </rPr>
          <t>Allocate this amount to the appropriate month in the Cash Flow Detail.</t>
        </r>
      </text>
    </comment>
    <comment ref="K36" authorId="0">
      <text>
        <r>
          <rPr>
            <b/>
            <sz val="11"/>
            <rFont val="Tahoma"/>
            <family val="2"/>
          </rPr>
          <t xml:space="preserve">User Tip:  </t>
        </r>
        <r>
          <rPr>
            <sz val="11"/>
            <rFont val="Tahoma"/>
            <family val="2"/>
          </rPr>
          <t>Allocate this amount to the appropriate month in the Cash Flow Detail.</t>
        </r>
      </text>
    </comment>
    <comment ref="K37" authorId="0">
      <text>
        <r>
          <rPr>
            <b/>
            <sz val="11"/>
            <rFont val="Tahoma"/>
            <family val="2"/>
          </rPr>
          <t xml:space="preserve">User Tip:  </t>
        </r>
        <r>
          <rPr>
            <sz val="11"/>
            <rFont val="Tahoma"/>
            <family val="2"/>
          </rPr>
          <t>Allocate this amount to the appropriate month in the Cash Flow Detail.</t>
        </r>
      </text>
    </comment>
    <comment ref="K38" authorId="0">
      <text>
        <r>
          <rPr>
            <b/>
            <sz val="11"/>
            <rFont val="Tahoma"/>
            <family val="2"/>
          </rPr>
          <t xml:space="preserve">User Tip:  </t>
        </r>
        <r>
          <rPr>
            <sz val="11"/>
            <rFont val="Tahoma"/>
            <family val="2"/>
          </rPr>
          <t>Allocate this amount to the appropriate month in the Cash Flow Detail.</t>
        </r>
      </text>
    </comment>
    <comment ref="J41" authorId="0">
      <text>
        <r>
          <rPr>
            <b/>
            <sz val="11"/>
            <rFont val="Tahoma"/>
            <family val="2"/>
          </rPr>
          <t xml:space="preserve">User Tip:  </t>
        </r>
        <r>
          <rPr>
            <sz val="11"/>
            <rFont val="Tahoma"/>
            <family val="2"/>
          </rPr>
          <t>Allocate this amount to the appropriate month in the Cash Flow Detail.</t>
        </r>
      </text>
    </comment>
    <comment ref="J42" authorId="0">
      <text>
        <r>
          <rPr>
            <b/>
            <sz val="11"/>
            <rFont val="Tahoma"/>
            <family val="2"/>
          </rPr>
          <t xml:space="preserve">User Tip:  </t>
        </r>
        <r>
          <rPr>
            <sz val="11"/>
            <rFont val="Tahoma"/>
            <family val="2"/>
          </rPr>
          <t>Allocate this amount to the appropriate month in the Cash Flow Detail.</t>
        </r>
      </text>
    </comment>
    <comment ref="K31" authorId="0">
      <text>
        <r>
          <rPr>
            <b/>
            <sz val="11"/>
            <rFont val="Tahoma"/>
            <family val="2"/>
          </rPr>
          <t xml:space="preserve">User Tip:  </t>
        </r>
        <r>
          <rPr>
            <sz val="11"/>
            <rFont val="Tahoma"/>
            <family val="2"/>
          </rPr>
          <t>Although an Interest value is calculated, you can over-write it with an Actual value for Interest if it is available.</t>
        </r>
      </text>
    </comment>
    <comment ref="K41" authorId="0">
      <text>
        <r>
          <rPr>
            <b/>
            <sz val="11"/>
            <rFont val="Tahoma"/>
            <family val="2"/>
          </rPr>
          <t xml:space="preserve">User Tip:  </t>
        </r>
        <r>
          <rPr>
            <sz val="11"/>
            <rFont val="Tahoma"/>
            <family val="2"/>
          </rPr>
          <t>Allocate this amount to the appropriate month in the Cash Flow Detail.</t>
        </r>
      </text>
    </comment>
    <comment ref="K42" authorId="0">
      <text>
        <r>
          <rPr>
            <b/>
            <sz val="11"/>
            <rFont val="Tahoma"/>
            <family val="2"/>
          </rPr>
          <t xml:space="preserve">User Tip:  </t>
        </r>
        <r>
          <rPr>
            <sz val="11"/>
            <rFont val="Tahoma"/>
            <family val="2"/>
          </rPr>
          <t>Allocate this amount to the appropriate month in the Cash Flow Detail.</t>
        </r>
      </text>
    </comment>
    <comment ref="K35" authorId="0">
      <text>
        <r>
          <rPr>
            <b/>
            <sz val="11"/>
            <rFont val="Tahoma"/>
            <family val="2"/>
          </rPr>
          <t xml:space="preserve">User Tip:  </t>
        </r>
        <r>
          <rPr>
            <sz val="11"/>
            <rFont val="Tahoma"/>
            <family val="2"/>
          </rPr>
          <t>Allocate this amount to the appropriate month in the Cash Flow Detail.</t>
        </r>
      </text>
    </comment>
    <comment ref="J33" authorId="0">
      <text>
        <r>
          <rPr>
            <b/>
            <sz val="11"/>
            <rFont val="Tahoma"/>
            <family val="2"/>
          </rPr>
          <t xml:space="preserve">User Tip:  </t>
        </r>
        <r>
          <rPr>
            <sz val="11"/>
            <rFont val="Tahoma"/>
            <family val="2"/>
          </rPr>
          <t>Allocate this amount to the appropriate month in the Cash Flow Detail.</t>
        </r>
      </text>
    </comment>
    <comment ref="K33" authorId="0">
      <text>
        <r>
          <rPr>
            <b/>
            <sz val="11"/>
            <rFont val="Tahoma"/>
            <family val="2"/>
          </rPr>
          <t xml:space="preserve">User Tip:  </t>
        </r>
        <r>
          <rPr>
            <sz val="11"/>
            <rFont val="Tahoma"/>
            <family val="2"/>
          </rPr>
          <t>Allocate this amount to the appropriate month in the Cash Flow Detail.</t>
        </r>
      </text>
    </comment>
    <comment ref="J34" authorId="0">
      <text>
        <r>
          <rPr>
            <b/>
            <sz val="11"/>
            <rFont val="Tahoma"/>
            <family val="2"/>
          </rPr>
          <t xml:space="preserve">User Tip:  </t>
        </r>
        <r>
          <rPr>
            <sz val="11"/>
            <rFont val="Tahoma"/>
            <family val="2"/>
          </rPr>
          <t>Allocate this amount to the appropriate month in the Cash Flow Detail.</t>
        </r>
      </text>
    </comment>
    <comment ref="K34" authorId="0">
      <text>
        <r>
          <rPr>
            <b/>
            <sz val="11"/>
            <rFont val="Tahoma"/>
            <family val="2"/>
          </rPr>
          <t xml:space="preserve">User Tip:  </t>
        </r>
        <r>
          <rPr>
            <sz val="11"/>
            <rFont val="Tahoma"/>
            <family val="2"/>
          </rPr>
          <t>Allocate this amount to the appropriate month in the Cash Flow Detail.</t>
        </r>
      </text>
    </comment>
  </commentList>
</comments>
</file>

<file path=xl/comments9.xml><?xml version="1.0" encoding="utf-8"?>
<comments xmlns="http://schemas.openxmlformats.org/spreadsheetml/2006/main">
  <authors>
    <author>rpieper</author>
  </authors>
  <commentList>
    <comment ref="B48" authorId="0">
      <text>
        <r>
          <rPr>
            <b/>
            <sz val="10"/>
            <rFont val="Tahoma"/>
            <family val="2"/>
          </rPr>
          <t>User Tips:</t>
        </r>
        <r>
          <rPr>
            <sz val="10"/>
            <rFont val="Tahoma"/>
            <family val="2"/>
          </rPr>
          <t xml:space="preserve">
Includes cleaning, seed treatment.
</t>
        </r>
      </text>
    </comment>
    <comment ref="E6" authorId="0">
      <text>
        <r>
          <rPr>
            <b/>
            <sz val="10"/>
            <rFont val="Tahoma"/>
            <family val="2"/>
          </rPr>
          <t xml:space="preserve">User Tip:  </t>
        </r>
        <r>
          <rPr>
            <sz val="10"/>
            <rFont val="Tahoma"/>
            <family val="2"/>
          </rPr>
          <t xml:space="preserve">Enter only </t>
        </r>
        <r>
          <rPr>
            <b/>
            <sz val="10"/>
            <rFont val="Tahoma"/>
            <family val="2"/>
          </rPr>
          <t>Cultivated</t>
        </r>
        <r>
          <rPr>
            <sz val="10"/>
            <rFont val="Tahoma"/>
            <family val="2"/>
          </rPr>
          <t xml:space="preserve"> acres and </t>
        </r>
        <r>
          <rPr>
            <b/>
            <sz val="10"/>
            <rFont val="Tahoma"/>
            <family val="2"/>
          </rPr>
          <t>Pasture.</t>
        </r>
      </text>
    </comment>
    <comment ref="E40" authorId="0">
      <text>
        <r>
          <rPr>
            <b/>
            <sz val="10"/>
            <rFont val="Tahoma"/>
            <family val="2"/>
          </rPr>
          <t xml:space="preserve">User Tip:  </t>
        </r>
        <r>
          <rPr>
            <sz val="10"/>
            <rFont val="Tahoma"/>
            <family val="2"/>
          </rPr>
          <t xml:space="preserve">This figure can be used to check for any discrepancies between the total of </t>
        </r>
        <r>
          <rPr>
            <b/>
            <sz val="10"/>
            <rFont val="Tahoma"/>
            <family val="2"/>
          </rPr>
          <t>cultivated</t>
        </r>
        <r>
          <rPr>
            <sz val="10"/>
            <rFont val="Tahoma"/>
            <family val="2"/>
          </rPr>
          <t xml:space="preserve"> acres entered in this </t>
        </r>
        <r>
          <rPr>
            <b/>
            <sz val="10"/>
            <rFont val="Tahoma"/>
            <family val="2"/>
          </rPr>
          <t>Crop</t>
        </r>
        <r>
          <rPr>
            <sz val="10"/>
            <rFont val="Tahoma"/>
            <family val="2"/>
          </rPr>
          <t xml:space="preserve"> sheet and the number of </t>
        </r>
        <r>
          <rPr>
            <b/>
            <sz val="10"/>
            <rFont val="Tahoma"/>
            <family val="2"/>
          </rPr>
          <t>cultivated</t>
        </r>
        <r>
          <rPr>
            <sz val="10"/>
            <rFont val="Tahoma"/>
            <family val="2"/>
          </rPr>
          <t xml:space="preserve"> acres entered into the </t>
        </r>
        <r>
          <rPr>
            <b/>
            <sz val="10"/>
            <rFont val="Tahoma"/>
            <family val="2"/>
          </rPr>
          <t>Land, Build, Eq</t>
        </r>
        <r>
          <rPr>
            <sz val="10"/>
            <rFont val="Tahoma"/>
            <family val="2"/>
          </rPr>
          <t xml:space="preserve">. Sheet.  If there is no discrepancy, then this cell should be empty.  
</t>
        </r>
        <r>
          <rPr>
            <b/>
            <u val="single"/>
            <sz val="10"/>
            <rFont val="Tahoma"/>
            <family val="2"/>
          </rPr>
          <t>Exceptions:</t>
        </r>
        <r>
          <rPr>
            <sz val="10"/>
            <rFont val="Tahoma"/>
            <family val="2"/>
          </rPr>
          <t xml:space="preserve">  In the case where acres are "multi-cropped", these acres will show up in this cell.  For example, acres used for grain and then again for straw, are considered as "multi-cropped" acres and their number will appear in this cell.  Another exception is pasture acreage which, eventhough it is not "cultivated" acreage, should be entered into this </t>
        </r>
        <r>
          <rPr>
            <b/>
            <sz val="10"/>
            <rFont val="Tahoma"/>
            <family val="2"/>
          </rPr>
          <t>Crop</t>
        </r>
        <r>
          <rPr>
            <sz val="10"/>
            <rFont val="Tahoma"/>
            <family val="2"/>
          </rPr>
          <t xml:space="preserve"> sheet so that fertilizer expenses can be attached to the acres in the </t>
        </r>
        <r>
          <rPr>
            <b/>
            <sz val="10"/>
            <rFont val="Tahoma"/>
            <family val="2"/>
          </rPr>
          <t>Crop Inputs</t>
        </r>
        <r>
          <rPr>
            <sz val="10"/>
            <rFont val="Tahoma"/>
            <family val="2"/>
          </rPr>
          <t xml:space="preserve"> sheet.</t>
        </r>
      </text>
    </comment>
  </commentList>
</comments>
</file>

<file path=xl/sharedStrings.xml><?xml version="1.0" encoding="utf-8"?>
<sst xmlns="http://schemas.openxmlformats.org/spreadsheetml/2006/main" count="1354" uniqueCount="560">
  <si>
    <r>
      <t>1</t>
    </r>
    <r>
      <rPr>
        <b/>
        <sz val="10"/>
        <rFont val="Arial"/>
        <family val="2"/>
      </rPr>
      <t xml:space="preserve"> NOTE</t>
    </r>
    <r>
      <rPr>
        <sz val="10"/>
        <rFont val="Arial"/>
        <family val="0"/>
      </rPr>
      <t xml:space="preserve"> - In this Expanded Historical Ratios sheet, Current Liabilities </t>
    </r>
    <r>
      <rPr>
        <u val="single"/>
        <sz val="10"/>
        <rFont val="Arial"/>
        <family val="2"/>
      </rPr>
      <t>include</t>
    </r>
    <r>
      <rPr>
        <sz val="10"/>
        <rFont val="Arial"/>
        <family val="0"/>
      </rPr>
      <t xml:space="preserve"> the current principal portion of Intermediate Term (IT) and Long Term (LT) debt from existing as well any NEW (proposed) term loans. </t>
    </r>
  </si>
  <si>
    <t xml:space="preserve">This page was developed for users, such as lenders, who include the "Current Portion of Term Debt" in with the Current Liabilities when making financial comparisons between years.  An attempt has been made to capture the "Current Portion of Term Debt" for the Projection Year to enable this comparison.   Caution is advised, however, because scheduled payments for some NEW term debts may fall outside of the Projection Year.  If this is the case, then the "Current Portion of Term Debt" for the Projection Year will not be representative of a "normal" year - one in which a full year's worth of "annual" term debt payments is included.  Likewise, the financial ratios for the projection year may not represent those of a "normal" year. </t>
  </si>
  <si>
    <t>Owned Land</t>
  </si>
  <si>
    <t>Legal Description</t>
  </si>
  <si>
    <t>Owner</t>
  </si>
  <si>
    <t>Value</t>
  </si>
  <si>
    <t>Total</t>
  </si>
  <si>
    <t>Description</t>
  </si>
  <si>
    <t>Age</t>
  </si>
  <si>
    <t>Quantity</t>
  </si>
  <si>
    <t>Market Value</t>
  </si>
  <si>
    <t>RRSP's</t>
  </si>
  <si>
    <t>Investment in Growing Crops</t>
  </si>
  <si>
    <t>Machinery and Equipment</t>
  </si>
  <si>
    <t>Breeding Stock</t>
  </si>
  <si>
    <t>Type</t>
  </si>
  <si>
    <t>Accounts Receivable</t>
  </si>
  <si>
    <t>To Whom Owed</t>
  </si>
  <si>
    <t>Term Debts</t>
  </si>
  <si>
    <t>Interest Rate</t>
  </si>
  <si>
    <t>Principal</t>
  </si>
  <si>
    <t>Interest</t>
  </si>
  <si>
    <t>Amount</t>
  </si>
  <si>
    <t>Security</t>
  </si>
  <si>
    <t>Market Livestock</t>
  </si>
  <si>
    <t>Farm Supplies</t>
  </si>
  <si>
    <t>Total Acres</t>
  </si>
  <si>
    <t>ASSETS</t>
  </si>
  <si>
    <t>Intermediate Loans</t>
  </si>
  <si>
    <t xml:space="preserve">Long term Loans </t>
  </si>
  <si>
    <t xml:space="preserve">Total      </t>
  </si>
  <si>
    <t xml:space="preserve">Total     </t>
  </si>
  <si>
    <t>Land</t>
  </si>
  <si>
    <t>Cash on Hand &amp; Deposit</t>
  </si>
  <si>
    <t>Accounts Payable</t>
  </si>
  <si>
    <t>Other Current</t>
  </si>
  <si>
    <t>Other Intermediate</t>
  </si>
  <si>
    <t>Total Long Term Assets</t>
  </si>
  <si>
    <t>Total Intermediate Assets</t>
  </si>
  <si>
    <t>Total Current Assets</t>
  </si>
  <si>
    <t>Intermediate:</t>
  </si>
  <si>
    <t>Long Term:</t>
  </si>
  <si>
    <t>Current:</t>
  </si>
  <si>
    <t>Total Current Liabilities</t>
  </si>
  <si>
    <t>Total Intermediate Debts</t>
  </si>
  <si>
    <t>Total Long Term Debts</t>
  </si>
  <si>
    <t>Total Assets</t>
  </si>
  <si>
    <t>Type of Crop</t>
  </si>
  <si>
    <t>Price</t>
  </si>
  <si>
    <t>Opening Inventory</t>
  </si>
  <si>
    <t>Additions</t>
  </si>
  <si>
    <t>Production</t>
  </si>
  <si>
    <t>Acres</t>
  </si>
  <si>
    <t>Yield</t>
  </si>
  <si>
    <t>Dispositions</t>
  </si>
  <si>
    <t>Purchases</t>
  </si>
  <si>
    <t>Sales</t>
  </si>
  <si>
    <t>Revenue</t>
  </si>
  <si>
    <t>Closing Inventory</t>
  </si>
  <si>
    <t>Fertilizer</t>
  </si>
  <si>
    <t>Crop Insurance Information</t>
  </si>
  <si>
    <t>Salt, Minerals, Vitamins</t>
  </si>
  <si>
    <t>Fuel, Oil, Grease</t>
  </si>
  <si>
    <t>Equipment Repair</t>
  </si>
  <si>
    <t>Shop Supplies, Small Tools</t>
  </si>
  <si>
    <t>Hired Labour</t>
  </si>
  <si>
    <t>Property Taxes</t>
  </si>
  <si>
    <t>Livestock Category</t>
  </si>
  <si>
    <t>Births</t>
  </si>
  <si>
    <t>Death Loss</t>
  </si>
  <si>
    <t>Market Price</t>
  </si>
  <si>
    <t xml:space="preserve">Interest </t>
  </si>
  <si>
    <t xml:space="preserve">Period Covered:   </t>
  </si>
  <si>
    <t>Seed</t>
  </si>
  <si>
    <t>Chemical</t>
  </si>
  <si>
    <t>Crop Sales</t>
  </si>
  <si>
    <t>Livestock Products</t>
  </si>
  <si>
    <t>Custom Work</t>
  </si>
  <si>
    <t>Off Farm Income</t>
  </si>
  <si>
    <t>Crops:</t>
  </si>
  <si>
    <t>Hail &amp; Crop Insurance</t>
  </si>
  <si>
    <t>Other Crop Expenses</t>
  </si>
  <si>
    <t>Livestock:</t>
  </si>
  <si>
    <t>Breeding Fees, Vet Fees, Drugs</t>
  </si>
  <si>
    <t>Marketing Charges</t>
  </si>
  <si>
    <t>Purchase of Breeding Stock</t>
  </si>
  <si>
    <t>Other Livestock Expenses</t>
  </si>
  <si>
    <t>Equipment:</t>
  </si>
  <si>
    <t>Hydro, Telephone</t>
  </si>
  <si>
    <t>Other:</t>
  </si>
  <si>
    <t>Professional Fees</t>
  </si>
  <si>
    <t>Interest on Operating Loan</t>
  </si>
  <si>
    <t>Interest on Term Debt</t>
  </si>
  <si>
    <t>Income:</t>
  </si>
  <si>
    <t>Expenses:</t>
  </si>
  <si>
    <t>Financing:</t>
  </si>
  <si>
    <t xml:space="preserve">Projected Year Ending </t>
  </si>
  <si>
    <t>Actual for Year Ending</t>
  </si>
  <si>
    <t>Period Covered:</t>
  </si>
  <si>
    <t>New Term Borrowings</t>
  </si>
  <si>
    <t>New Cash Advances</t>
  </si>
  <si>
    <t>Total Cash Inflow:</t>
  </si>
  <si>
    <t>Total Cash Outflow:</t>
  </si>
  <si>
    <t>Authorized Limit</t>
  </si>
  <si>
    <t>LIABILITIES</t>
  </si>
  <si>
    <t>Accrued Interest</t>
  </si>
  <si>
    <t xml:space="preserve">  Leased Land</t>
  </si>
  <si>
    <t xml:space="preserve">  Machinery and Equipment</t>
  </si>
  <si>
    <t>Description, Location</t>
  </si>
  <si>
    <t xml:space="preserve">Mailing Address:  </t>
  </si>
  <si>
    <t xml:space="preserve">Phone Number:  </t>
  </si>
  <si>
    <t xml:space="preserve">Municipality :  </t>
  </si>
  <si>
    <t xml:space="preserve">Prepared By:  </t>
  </si>
  <si>
    <t>to</t>
  </si>
  <si>
    <t xml:space="preserve">Total Farm Cash Income  </t>
  </si>
  <si>
    <t xml:space="preserve">Total Farm Cash Expenses  </t>
  </si>
  <si>
    <t xml:space="preserve">NET FARM CASH INCOME  </t>
  </si>
  <si>
    <t>Original Amount</t>
  </si>
  <si>
    <t>To:</t>
  </si>
  <si>
    <t>Beginning Balance</t>
  </si>
  <si>
    <t>Ending Balance</t>
  </si>
  <si>
    <t>Loan Amount</t>
  </si>
  <si>
    <t>Security Provided</t>
  </si>
  <si>
    <t>Term In Years</t>
  </si>
  <si>
    <t>Purpose Of Loan</t>
  </si>
  <si>
    <t>New Contingent Liabilities</t>
  </si>
  <si>
    <t>Beginning</t>
  </si>
  <si>
    <t>Ending</t>
  </si>
  <si>
    <t>Accounts Payables Change</t>
  </si>
  <si>
    <t>Interest    Not Due</t>
  </si>
  <si>
    <t>Grain and Forage</t>
  </si>
  <si>
    <t>Monthly</t>
  </si>
  <si>
    <t>Annually</t>
  </si>
  <si>
    <t>Semi-Annually</t>
  </si>
  <si>
    <t>Quarterly</t>
  </si>
  <si>
    <t>March</t>
  </si>
  <si>
    <t>January</t>
  </si>
  <si>
    <t>February</t>
  </si>
  <si>
    <t>April</t>
  </si>
  <si>
    <t>May</t>
  </si>
  <si>
    <t>June</t>
  </si>
  <si>
    <t>July</t>
  </si>
  <si>
    <t>August</t>
  </si>
  <si>
    <t>September</t>
  </si>
  <si>
    <t>October</t>
  </si>
  <si>
    <t>November</t>
  </si>
  <si>
    <t>December</t>
  </si>
  <si>
    <t>Months</t>
  </si>
  <si>
    <t>Farm Supplies on Hand</t>
  </si>
  <si>
    <t>Price/Unit</t>
  </si>
  <si>
    <t>Inputs Applied</t>
  </si>
  <si>
    <t>Market Animals</t>
  </si>
  <si>
    <t>Grain, Produce and Forage Inventory</t>
  </si>
  <si>
    <t>Market Livestock Sales</t>
  </si>
  <si>
    <t>Breeding Livestock Sales</t>
  </si>
  <si>
    <t>Purchase</t>
  </si>
  <si>
    <t>Feed Purchases - Grain &amp; Hay</t>
  </si>
  <si>
    <t>NET WORTH STATEMENT</t>
  </si>
  <si>
    <t>Year</t>
  </si>
  <si>
    <t>Building Insurance</t>
  </si>
  <si>
    <t>Payment of Arrears</t>
  </si>
  <si>
    <t>New Loans…...</t>
  </si>
  <si>
    <t>Cash Advance Payments</t>
  </si>
  <si>
    <t>Ending    Balance</t>
  </si>
  <si>
    <t>Net Worth (beg.)</t>
  </si>
  <si>
    <t>Net Worth (End)</t>
  </si>
  <si>
    <t>Total Liabilities</t>
  </si>
  <si>
    <t>Plus: Off-Farm Income</t>
  </si>
  <si>
    <t>Less: Living Costs</t>
  </si>
  <si>
    <t>Plus: Net Farm Income</t>
  </si>
  <si>
    <t>Total Liabilities + Net Worth</t>
  </si>
  <si>
    <t>Other Assets</t>
  </si>
  <si>
    <t xml:space="preserve">  Buildings &amp; Quota</t>
  </si>
  <si>
    <t>Other Assets:</t>
  </si>
  <si>
    <t/>
  </si>
  <si>
    <t>+ Opening Cash Balance for Period</t>
  </si>
  <si>
    <t>= Cash Position for Period</t>
  </si>
  <si>
    <t>Plus: Gains (Losses)</t>
  </si>
  <si>
    <t>Accrued Interest Change</t>
  </si>
  <si>
    <t>Crop Inventory Change</t>
  </si>
  <si>
    <t>Plus:</t>
  </si>
  <si>
    <t>Livestock Inventory Change</t>
  </si>
  <si>
    <t>Supplies Inventory Change</t>
  </si>
  <si>
    <t>Less:</t>
  </si>
  <si>
    <t>Investment in Growing Crops, Change</t>
  </si>
  <si>
    <t>Accounts Receivables Change</t>
  </si>
  <si>
    <t>Other Long Term</t>
  </si>
  <si>
    <t>Accounts Payable (P+I)</t>
  </si>
  <si>
    <t>Principal Loan Amount (excluding arrears)</t>
  </si>
  <si>
    <t>Lease        (if on shares)</t>
  </si>
  <si>
    <t>Total Annual Payment   (P + I)</t>
  </si>
  <si>
    <t>as of</t>
  </si>
  <si>
    <t>Livestock Inventory &amp; Production Plan</t>
  </si>
  <si>
    <t>Crop Inventory &amp; Production Plan</t>
  </si>
  <si>
    <t>No.</t>
  </si>
  <si>
    <t>Transfers</t>
  </si>
  <si>
    <t>In</t>
  </si>
  <si>
    <t>Out</t>
  </si>
  <si>
    <t>Vehicle Registration/Insurance</t>
  </si>
  <si>
    <t>Feed Purchases - Commercial</t>
  </si>
  <si>
    <t>Chemicals (Weed &amp; Insect Sprays)</t>
  </si>
  <si>
    <t>+ Interest on Operating Loan</t>
  </si>
  <si>
    <t xml:space="preserve">Phone Number: </t>
  </si>
  <si>
    <t xml:space="preserve">Name of Farmer:  </t>
  </si>
  <si>
    <t>New…</t>
  </si>
  <si>
    <t>Crop Sales:</t>
  </si>
  <si>
    <t>Breeding Livestock Sales:</t>
  </si>
  <si>
    <t>Market Livestock Sales:</t>
  </si>
  <si>
    <t>Subtotal Intermediate Debts</t>
  </si>
  <si>
    <t>Subtotal Long-Term Debts</t>
  </si>
  <si>
    <t>Term Loan Payments: Interest</t>
  </si>
  <si>
    <t>Intermediate Loans:</t>
  </si>
  <si>
    <t>Long Term Loans:</t>
  </si>
  <si>
    <t>Term Loan Payments: Principal</t>
  </si>
  <si>
    <t>Total Principal Payments on Term Loans</t>
  </si>
  <si>
    <t>Total Interest Payments on Term Loans</t>
  </si>
  <si>
    <t>New Term Borrowings:</t>
  </si>
  <si>
    <t>New Intermediate Loans</t>
  </si>
  <si>
    <t>New Long Term Loans</t>
  </si>
  <si>
    <t>New Intermediate Borrowings:</t>
  </si>
  <si>
    <t>New Long Term Borrowings:</t>
  </si>
  <si>
    <t>PRINCIPAL PAYMENTS</t>
  </si>
  <si>
    <t>INTEREST PAYMENTS</t>
  </si>
  <si>
    <t>Accounts Payable (P+I):</t>
  </si>
  <si>
    <t>Breeding:</t>
  </si>
  <si>
    <t>Marketing:</t>
  </si>
  <si>
    <t>Capital Sales (Mach., Building, Land)</t>
  </si>
  <si>
    <t>Capital Purchases (Mach, Buildings, Land)</t>
  </si>
  <si>
    <t>Crop Inputs</t>
  </si>
  <si>
    <t>dollars per acre</t>
  </si>
  <si>
    <t>dollars per crop</t>
  </si>
  <si>
    <t>Long Term Average Yield</t>
  </si>
  <si>
    <t>Total Coverage ($/crop)</t>
  </si>
  <si>
    <t>Coverage ($/bu) or ($/t)</t>
  </si>
  <si>
    <t>Total Coverage ($/acre)</t>
  </si>
  <si>
    <t>Annual P+I Payment less Interest on Principal not due</t>
  </si>
  <si>
    <t xml:space="preserve">Net Worth </t>
  </si>
  <si>
    <t xml:space="preserve">Less: Current Portion of Intermediate Debt </t>
  </si>
  <si>
    <t xml:space="preserve">Current Portion of Intermediate Debt </t>
  </si>
  <si>
    <t>Current Portion of Long-Term Debt</t>
  </si>
  <si>
    <t>Less: Current Portion of Long-Term Debt</t>
  </si>
  <si>
    <t>CASH FLOW SUMMARY</t>
  </si>
  <si>
    <t>Crop/Feed</t>
  </si>
  <si>
    <t>Sept</t>
  </si>
  <si>
    <t>Non-Cash Increases</t>
  </si>
  <si>
    <t>Non-Cash Decreases</t>
  </si>
  <si>
    <t>Other Asset Purchases (incl. Investments)</t>
  </si>
  <si>
    <t>Other Asset Sales (incl. Investments)</t>
  </si>
  <si>
    <t>Repayment of Cash Advances: Principal</t>
  </si>
  <si>
    <t>Cash Purchases</t>
  </si>
  <si>
    <t>Cash Sales</t>
  </si>
  <si>
    <t>Signature of Farmer:                           Signature of Spouse:</t>
  </si>
  <si>
    <t>_________________________</t>
  </si>
  <si>
    <t>Date:</t>
  </si>
  <si>
    <t>From:</t>
  </si>
  <si>
    <t>NOTE:</t>
  </si>
  <si>
    <t xml:space="preserve"> CASH INFLOW:</t>
  </si>
  <si>
    <t>New Cash Advances:</t>
  </si>
  <si>
    <t>PROJECTED NET WORTH STATEMENT</t>
  </si>
  <si>
    <t>Comments</t>
  </si>
  <si>
    <t>test</t>
  </si>
  <si>
    <t>periods</t>
  </si>
  <si>
    <t>Cultivated Acres</t>
  </si>
  <si>
    <t>Assessment Value</t>
  </si>
  <si>
    <t>Encumbrance</t>
  </si>
  <si>
    <t>Total  Acres</t>
  </si>
  <si>
    <t>Breeding Stock Purchases:</t>
  </si>
  <si>
    <t xml:space="preserve">Market Livestock Purchases: </t>
  </si>
  <si>
    <t>Repayment of Cash Advance Interest:</t>
  </si>
  <si>
    <t>Repayment of Cash Advance Principal:</t>
  </si>
  <si>
    <t>Payment of Arrears (P+I):</t>
  </si>
  <si>
    <t>Total Payment of Arrears (P+I)</t>
  </si>
  <si>
    <t>Purchases:</t>
  </si>
  <si>
    <t>Annual Cash Rent</t>
  </si>
  <si>
    <t xml:space="preserve">  Continued … Buildings &amp; Quota</t>
  </si>
  <si>
    <t>Purchase of Market Livestock</t>
  </si>
  <si>
    <t>Date Completed:</t>
  </si>
  <si>
    <t>I/We certify that to the best of my/our knowledge the information contained in this Net Worth Statement is complete and accurate and furthermore, that the values placed on the assets represent a reasonable fair market value.</t>
  </si>
  <si>
    <t>Asset Gain (Loss)</t>
  </si>
  <si>
    <t>Projected Accrued Interest to Fiscal Year End</t>
  </si>
  <si>
    <t>P + I            Total for Balance of Year</t>
  </si>
  <si>
    <t>Principal Portion for Balance of Year</t>
  </si>
  <si>
    <t>Interest Portion for Balance of Year</t>
  </si>
  <si>
    <t>Pasture Rent</t>
  </si>
  <si>
    <t>Containers and Twine</t>
  </si>
  <si>
    <t>Building and Fence Repairs</t>
  </si>
  <si>
    <t>Office Expenses</t>
  </si>
  <si>
    <t>Annual Cash Rent (Leased Land)</t>
  </si>
  <si>
    <t>__________________________         ____________________________</t>
  </si>
  <si>
    <t xml:space="preserve">Grand Total      </t>
  </si>
  <si>
    <t xml:space="preserve">Grand Total     </t>
  </si>
  <si>
    <t>Arrears (P + I)</t>
  </si>
  <si>
    <t xml:space="preserve">                                  TOTAL NET INCOME</t>
  </si>
  <si>
    <t xml:space="preserve">                                  TOTAL AVAILABLE FOR DEBT PAYMENTS:</t>
  </si>
  <si>
    <t>From Whom Owed</t>
  </si>
  <si>
    <t>Accounts Receivable (P+I):</t>
  </si>
  <si>
    <t>PROJECTED ACCRUED NET FARM INCOME</t>
  </si>
  <si>
    <t xml:space="preserve">                                  NET FARM INCOME</t>
  </si>
  <si>
    <t>Term Loan Interest Payments:</t>
  </si>
  <si>
    <t>Intermediate Loan Interest:</t>
  </si>
  <si>
    <t>Total Intermediate Loan Interest</t>
  </si>
  <si>
    <t>New Intermediate Loan Interest:</t>
  </si>
  <si>
    <t>Total New Intermediate Loan Interest</t>
  </si>
  <si>
    <t>Long Term Loan Interest:</t>
  </si>
  <si>
    <t>Intermediate Loan Principal:</t>
  </si>
  <si>
    <t>Term Loan Principal Payments:</t>
  </si>
  <si>
    <t>New Intermediate Loan Principal:</t>
  </si>
  <si>
    <t>Long Term Loan Principal:</t>
  </si>
  <si>
    <t>New Long Term Loan Principal:</t>
  </si>
  <si>
    <t>New Long Term Loan Interest:</t>
  </si>
  <si>
    <t>Total Long Term Loan Interest</t>
  </si>
  <si>
    <t>Total New Long Term Loan Interest</t>
  </si>
  <si>
    <t>Grand Total Long Term Loan Interest</t>
  </si>
  <si>
    <t>Total Intermediate Loan Principal</t>
  </si>
  <si>
    <t>Total New Intermediate Loan Principal</t>
  </si>
  <si>
    <t>Grand Total Intermediate Loan Principal</t>
  </si>
  <si>
    <t>Total Long Term Loan Principal</t>
  </si>
  <si>
    <t>Total New Long Term Loan Principal</t>
  </si>
  <si>
    <t>Grand Total Long Term Loan Principal</t>
  </si>
  <si>
    <t>ANNUAL CASH  INCOME &amp; EXPENSES</t>
  </si>
  <si>
    <t>Solvency Ratios:</t>
  </si>
  <si>
    <t>Liquidity Ratios:</t>
  </si>
  <si>
    <t>Change</t>
  </si>
  <si>
    <t>Current Assets</t>
  </si>
  <si>
    <t xml:space="preserve">Current Liabilities </t>
  </si>
  <si>
    <t xml:space="preserve">Total Liabilities </t>
  </si>
  <si>
    <t>Percent Change</t>
  </si>
  <si>
    <t>Debt Ratio (Total Liabilities / Total Assets)</t>
  </si>
  <si>
    <t>Debt Structure Ratio (Current Liabilities / Total Liabilities)</t>
  </si>
  <si>
    <t>Current Ratio (Current Assets / Current Liabilities)</t>
  </si>
  <si>
    <t>Working Capital (Current Assets - Current Liabilities)</t>
  </si>
  <si>
    <t>DEBT SERVICING, ANALYSIS and RATIOS</t>
  </si>
  <si>
    <t>Profitability Ratios:</t>
  </si>
  <si>
    <t>Projected Debt Payments (table below)</t>
  </si>
  <si>
    <t>Equity Ratio (Net Worth / Total Assets)</t>
  </si>
  <si>
    <t>Debt Servicing:</t>
  </si>
  <si>
    <t>Analysis and Ratios:</t>
  </si>
  <si>
    <r>
      <t xml:space="preserve">Percent Return on Assets </t>
    </r>
    <r>
      <rPr>
        <sz val="8"/>
        <rFont val="Arial"/>
        <family val="2"/>
      </rPr>
      <t>[(Accrued Net Farm Income + Interest on Term Debt - Living Expenses and Income Tax) / Average Total Assets] x 100</t>
    </r>
  </si>
  <si>
    <t>CASH FLOW DETAIL</t>
  </si>
  <si>
    <t xml:space="preserve">Total Cash Inflow      </t>
  </si>
  <si>
    <t xml:space="preserve">   CASH OUTFLOW:</t>
  </si>
  <si>
    <t xml:space="preserve"> NET CASH FLOW</t>
  </si>
  <si>
    <t xml:space="preserve"> ENDING CASH (or Operating Loan)</t>
  </si>
  <si>
    <t xml:space="preserve"> CASH OUTFLOW:</t>
  </si>
  <si>
    <t>Cash        Basis</t>
  </si>
  <si>
    <t>Accrual  Basis</t>
  </si>
  <si>
    <t>Accrual   Basis</t>
  </si>
  <si>
    <t xml:space="preserve">             for the period of</t>
  </si>
  <si>
    <t>list3</t>
  </si>
  <si>
    <t>Jan</t>
  </si>
  <si>
    <t>Feb</t>
  </si>
  <si>
    <t>Mar</t>
  </si>
  <si>
    <t>Apr</t>
  </si>
  <si>
    <t>Aug</t>
  </si>
  <si>
    <t>Oct</t>
  </si>
  <si>
    <t>Nov</t>
  </si>
  <si>
    <t>Dec</t>
  </si>
  <si>
    <t>Cost/Month</t>
  </si>
  <si>
    <t>Crops &amp; Livestock:</t>
  </si>
  <si>
    <t>Other Crop Expenses:</t>
  </si>
  <si>
    <t>Other Livestock Expenses:</t>
  </si>
  <si>
    <t>Cropshare</t>
  </si>
  <si>
    <t>Seed/Feed</t>
  </si>
  <si>
    <t>Insurance Level (%)</t>
  </si>
  <si>
    <t>Total New Long Term Borrowings</t>
  </si>
  <si>
    <t>Total New Term Borrowings</t>
  </si>
  <si>
    <t>Total New Intermediate Borrowings</t>
  </si>
  <si>
    <t>Total New Cash Advances</t>
  </si>
  <si>
    <t>Total Accounts Receivable (P+I)</t>
  </si>
  <si>
    <t>Total Market Livestock Sales</t>
  </si>
  <si>
    <t>Total Breeding Livestock Sales</t>
  </si>
  <si>
    <t>Total Crop Sales</t>
  </si>
  <si>
    <t>Total Other Crop Expenses</t>
  </si>
  <si>
    <t>Total Breeding Stock Purchases</t>
  </si>
  <si>
    <t>Total Market Livestock Purchases</t>
  </si>
  <si>
    <t>Total Other Livestock Expenses</t>
  </si>
  <si>
    <t>Total Accounts Payable (P+I)</t>
  </si>
  <si>
    <t>Total Repayment of Cash Advance Interest</t>
  </si>
  <si>
    <t>Total Repayment of Cash Advance Principal</t>
  </si>
  <si>
    <t>Grand Total Intermediate Loan Interest</t>
  </si>
  <si>
    <t xml:space="preserve">   CASH INFLOW:</t>
  </si>
  <si>
    <t>Leverage Ratio (Total Liabilities / Net Worth)</t>
  </si>
  <si>
    <t>*  Allocate amounts received to the correct period of the Cash Flow Detail.</t>
  </si>
  <si>
    <t>Off Farm Income:</t>
  </si>
  <si>
    <t>Total Off Farm Income</t>
  </si>
  <si>
    <t xml:space="preserve">   Operating Loan (Line of Credit)</t>
  </si>
  <si>
    <t>Year Acquired</t>
  </si>
  <si>
    <t>Purchase Price</t>
  </si>
  <si>
    <t>Aquired</t>
  </si>
  <si>
    <t>Description, Make, Model</t>
  </si>
  <si>
    <t>Buildings &amp; Quota ... Continued next page</t>
  </si>
  <si>
    <t>Year Aquired</t>
  </si>
  <si>
    <t xml:space="preserve">Market </t>
  </si>
  <si>
    <t>Year of Manufacture</t>
  </si>
  <si>
    <t>Year of Purchase</t>
  </si>
  <si>
    <t>Grade</t>
  </si>
  <si>
    <t>Price per Head</t>
  </si>
  <si>
    <t>Date Authorized</t>
  </si>
  <si>
    <t xml:space="preserve">   Cash Advance Payments, Stocker Loans and Short-Term Operating Loans *</t>
  </si>
  <si>
    <t>Original Date</t>
  </si>
  <si>
    <t>Arrears      (P + I)</t>
  </si>
  <si>
    <t>For Principal Calculations</t>
  </si>
  <si>
    <t>For Interest Calculations</t>
  </si>
  <si>
    <t>Interest Payment Increment</t>
  </si>
  <si>
    <t>First Month Interest is Due</t>
  </si>
  <si>
    <t>Principal Payment Increment</t>
  </si>
  <si>
    <t>First Month Principal is Due</t>
  </si>
  <si>
    <t>list3_interest</t>
  </si>
  <si>
    <t>test_interest</t>
  </si>
  <si>
    <t>periods_interest</t>
  </si>
  <si>
    <t>New Advances</t>
  </si>
  <si>
    <t>New Payable</t>
  </si>
  <si>
    <t>----- Present Balance Outstanding -----</t>
  </si>
  <si>
    <r>
      <t xml:space="preserve">Annual </t>
    </r>
    <r>
      <rPr>
        <b/>
        <sz val="10"/>
        <color indexed="12"/>
        <rFont val="Arial"/>
        <family val="2"/>
      </rPr>
      <t>Interest</t>
    </r>
    <r>
      <rPr>
        <sz val="10"/>
        <color indexed="12"/>
        <rFont val="Arial"/>
        <family val="2"/>
      </rPr>
      <t xml:space="preserve"> Payment</t>
    </r>
  </si>
  <si>
    <r>
      <t xml:space="preserve">Annual </t>
    </r>
    <r>
      <rPr>
        <b/>
        <sz val="10"/>
        <color indexed="12"/>
        <rFont val="Arial"/>
        <family val="2"/>
      </rPr>
      <t>Principal</t>
    </r>
    <r>
      <rPr>
        <sz val="10"/>
        <color indexed="12"/>
        <rFont val="Arial"/>
        <family val="2"/>
      </rPr>
      <t xml:space="preserve"> Payment</t>
    </r>
  </si>
  <si>
    <r>
      <t xml:space="preserve">Annual </t>
    </r>
    <r>
      <rPr>
        <b/>
        <sz val="10"/>
        <color indexed="12"/>
        <rFont val="Arial"/>
        <family val="2"/>
      </rPr>
      <t>Arrears</t>
    </r>
    <r>
      <rPr>
        <sz val="10"/>
        <color indexed="12"/>
        <rFont val="Arial"/>
        <family val="2"/>
      </rPr>
      <t xml:space="preserve"> Payment      (P + I)</t>
    </r>
  </si>
  <si>
    <t>Depreciation on Buildings</t>
  </si>
  <si>
    <t>Other Current Assets:</t>
  </si>
  <si>
    <t>Other Intermediate Assets:</t>
  </si>
  <si>
    <t>Other Long Term Assets:</t>
  </si>
  <si>
    <t>Real Estate (Non-Farm)</t>
  </si>
  <si>
    <t>Amount Received during the Year</t>
  </si>
  <si>
    <t>New Receivables</t>
  </si>
  <si>
    <t>Age or Weight</t>
  </si>
  <si>
    <t>Buildings &amp; Quota</t>
  </si>
  <si>
    <t>Arrears (P+I)</t>
  </si>
  <si>
    <t xml:space="preserve">Sub-total Other Current Assets      </t>
  </si>
  <si>
    <t xml:space="preserve">Sub-total Other Intermediate Term Assets      </t>
  </si>
  <si>
    <t>Beginning Value</t>
  </si>
  <si>
    <t>Ending Value</t>
  </si>
  <si>
    <t>Notes on Proposed Changes</t>
  </si>
  <si>
    <t xml:space="preserve">PROPOSED CHANGES TO ASSETS &amp; LIABILITIES </t>
  </si>
  <si>
    <t>Hail/Crop Insurance &amp; Other</t>
  </si>
  <si>
    <t>CFcolumn_header3</t>
  </si>
  <si>
    <t>LAND, BUILDINGS &amp; MACHINERY</t>
  </si>
  <si>
    <t>Existing Lease Payments</t>
  </si>
  <si>
    <t>New Lease Payments</t>
  </si>
  <si>
    <t>NET FARM CASH INCOME</t>
  </si>
  <si>
    <t>ACCRUED NET FARM INCOME</t>
  </si>
  <si>
    <t xml:space="preserve">                              SURPLUS (deficit) AFTER DEBT PAYMENTS:   </t>
  </si>
  <si>
    <t>Savings Accounts, GICs, etc.</t>
  </si>
  <si>
    <t>Patronage Account, Equities, etc.</t>
  </si>
  <si>
    <t>Annual Payments</t>
  </si>
  <si>
    <t>Cash Contributions</t>
  </si>
  <si>
    <t>Cash Withdrawals</t>
  </si>
  <si>
    <t xml:space="preserve">Total Projected Intermediate Debt Payments   </t>
  </si>
  <si>
    <t>Intermediate Term Debt:</t>
  </si>
  <si>
    <t>Long Term Debt:</t>
  </si>
  <si>
    <t>Less: Non-Reoccurring Long Term Pmts</t>
  </si>
  <si>
    <t>Less: Non-Reoccurring Intermediate Pmts</t>
  </si>
  <si>
    <t>Total Projected Long Term Debt Payments</t>
  </si>
  <si>
    <t>Grand Total Projected Term Debt Payments</t>
  </si>
  <si>
    <t>Savings Accounts, GIC's, etc.</t>
  </si>
  <si>
    <t xml:space="preserve">Sub-total Other Long Term Assets      </t>
  </si>
  <si>
    <t>Condition, Comments</t>
  </si>
  <si>
    <t>Marketable Securities:</t>
  </si>
  <si>
    <t>Marketable Securities</t>
  </si>
  <si>
    <t>Living Expenses, Income Tax &amp; Life Insurance</t>
  </si>
  <si>
    <t>Depreciation on Machinery &amp; Equipment</t>
  </si>
  <si>
    <t>Comments (Terms of Lease, Crop Share, Payment Date, etc.)</t>
  </si>
  <si>
    <t xml:space="preserve"> Farmer &amp; Family Information</t>
  </si>
  <si>
    <t>Farmer:</t>
  </si>
  <si>
    <t>Last Name</t>
  </si>
  <si>
    <t>First</t>
  </si>
  <si>
    <t>Second</t>
  </si>
  <si>
    <t>Birthdate</t>
  </si>
  <si>
    <t>Spouse:</t>
  </si>
  <si>
    <t>Dependants - Number</t>
  </si>
  <si>
    <t>Ages</t>
  </si>
  <si>
    <t xml:space="preserve">For Corporations:   </t>
  </si>
  <si>
    <t>Name of Co.</t>
  </si>
  <si>
    <t>Officer(s)</t>
  </si>
  <si>
    <t>Direction to Residence:</t>
  </si>
  <si>
    <t>Education:</t>
  </si>
  <si>
    <t xml:space="preserve">High School  </t>
  </si>
  <si>
    <t xml:space="preserve">Post Secondary  </t>
  </si>
  <si>
    <t xml:space="preserve">Other Courses  </t>
  </si>
  <si>
    <t xml:space="preserve">MCIC Contract No.:  </t>
  </si>
  <si>
    <t>CWB No.:</t>
  </si>
  <si>
    <t>Off Farm Employment:</t>
  </si>
  <si>
    <t xml:space="preserve">Type of Employment  </t>
  </si>
  <si>
    <t xml:space="preserve">Months Per Year  </t>
  </si>
  <si>
    <t xml:space="preserve">Estimated Income Per Year  </t>
  </si>
  <si>
    <t>Terms of Contingency</t>
  </si>
  <si>
    <t xml:space="preserve">Years Left on  Lease </t>
  </si>
  <si>
    <t>Financial Institution</t>
  </si>
  <si>
    <r>
      <t>Less Advance Payments</t>
    </r>
    <r>
      <rPr>
        <sz val="12"/>
        <color indexed="12"/>
        <rFont val="Arial"/>
        <family val="2"/>
      </rPr>
      <t>*</t>
    </r>
  </si>
  <si>
    <r>
      <t xml:space="preserve">   Lease Payments </t>
    </r>
    <r>
      <rPr>
        <b/>
        <sz val="12"/>
        <rFont val="Arial"/>
        <family val="2"/>
      </rPr>
      <t>*</t>
    </r>
  </si>
  <si>
    <r>
      <t xml:space="preserve">Payments During Year </t>
    </r>
    <r>
      <rPr>
        <sz val="12"/>
        <color indexed="12"/>
        <rFont val="Arial"/>
        <family val="2"/>
      </rPr>
      <t>*</t>
    </r>
  </si>
  <si>
    <r>
      <t>*</t>
    </r>
    <r>
      <rPr>
        <sz val="10"/>
        <rFont val="Arial"/>
        <family val="2"/>
      </rPr>
      <t xml:space="preserve"> Allocate payments to the correct period on the Cash Flow Detail.</t>
    </r>
  </si>
  <si>
    <t>Total Amount of Loan Outstanding</t>
  </si>
  <si>
    <t>Operating Loan</t>
  </si>
  <si>
    <t>Seed Purchases, Cleaning and Treatment</t>
  </si>
  <si>
    <t>Other Farm Income:</t>
  </si>
  <si>
    <t>Total Other Farm Income</t>
  </si>
  <si>
    <t>Other Farm Income</t>
  </si>
  <si>
    <t>Other Farm Expenses:</t>
  </si>
  <si>
    <t>Total Other Farm Expenses</t>
  </si>
  <si>
    <t>Other Farm Expenses</t>
  </si>
  <si>
    <t>Historical Analysis and Ratios:</t>
  </si>
  <si>
    <t>Historical Ratios:</t>
  </si>
  <si>
    <t>Inventory and Other Assets</t>
  </si>
  <si>
    <t>Plus: Cash Contributions</t>
  </si>
  <si>
    <t>Less: Cash Withdrawals</t>
  </si>
  <si>
    <t>Notes:</t>
  </si>
  <si>
    <t xml:space="preserve">NOTE: </t>
  </si>
  <si>
    <t xml:space="preserve"> ------------------------------- Payments to be made During the Projection Year -------------------------------</t>
  </si>
  <si>
    <t>Repayment of Cash Advances: Interest</t>
  </si>
  <si>
    <r>
      <t>Debt Service Margin</t>
    </r>
    <r>
      <rPr>
        <sz val="8"/>
        <rFont val="Arial"/>
        <family val="2"/>
      </rPr>
      <t xml:space="preserve"> on an </t>
    </r>
    <r>
      <rPr>
        <u val="single"/>
        <sz val="10"/>
        <rFont val="Arial"/>
        <family val="2"/>
      </rPr>
      <t>Accrual</t>
    </r>
    <r>
      <rPr>
        <sz val="10"/>
        <rFont val="Arial"/>
        <family val="2"/>
      </rPr>
      <t xml:space="preserve"> Basis</t>
    </r>
    <r>
      <rPr>
        <sz val="8"/>
        <rFont val="Arial"/>
        <family val="2"/>
      </rPr>
      <t xml:space="preserve"> (Total available for Projected Term Debt Payments / Total Projected Term Debt Payments)</t>
    </r>
  </si>
  <si>
    <r>
      <t xml:space="preserve">Debt Service Margin </t>
    </r>
    <r>
      <rPr>
        <sz val="8"/>
        <rFont val="Arial"/>
        <family val="2"/>
      </rPr>
      <t>on a</t>
    </r>
    <r>
      <rPr>
        <sz val="10"/>
        <rFont val="Arial"/>
        <family val="0"/>
      </rPr>
      <t xml:space="preserve"> </t>
    </r>
    <r>
      <rPr>
        <u val="single"/>
        <sz val="10"/>
        <rFont val="Arial"/>
        <family val="2"/>
      </rPr>
      <t>Cash</t>
    </r>
    <r>
      <rPr>
        <sz val="10"/>
        <rFont val="Arial"/>
        <family val="0"/>
      </rPr>
      <t xml:space="preserve"> Basis</t>
    </r>
    <r>
      <rPr>
        <sz val="8"/>
        <rFont val="Arial"/>
        <family val="2"/>
      </rPr>
      <t xml:space="preserve"> (Total available for Projected Term Debt Payments / Total Projected Term Debt Payments)</t>
    </r>
  </si>
  <si>
    <t xml:space="preserve">NOTE:  </t>
  </si>
  <si>
    <t>Security Provided / Comment</t>
  </si>
  <si>
    <r>
      <t>Equals:</t>
    </r>
    <r>
      <rPr>
        <sz val="10"/>
        <rFont val="Arial"/>
        <family val="0"/>
      </rPr>
      <t xml:space="preserve"> multi-cropped acres and pasture =</t>
    </r>
  </si>
  <si>
    <t>Less: Total Cultivated Acres from Owned and Leased Land -</t>
  </si>
  <si>
    <t>to directly enter Depreciation into the Income and Expense sheet.</t>
  </si>
  <si>
    <t>Click here</t>
  </si>
  <si>
    <r>
      <t xml:space="preserve">Date of Final </t>
    </r>
    <r>
      <rPr>
        <b/>
        <sz val="10"/>
        <color indexed="12"/>
        <rFont val="Arial"/>
        <family val="2"/>
      </rPr>
      <t>Interest</t>
    </r>
    <r>
      <rPr>
        <sz val="10"/>
        <color indexed="12"/>
        <rFont val="Arial"/>
        <family val="2"/>
      </rPr>
      <t xml:space="preserve"> Payment in Fiscal Year</t>
    </r>
  </si>
  <si>
    <t>Release b - March 25 - Includes:</t>
  </si>
  <si>
    <t>Changed the word Principal to Interest in the Debt page, R29, to avoid confusion when loans have monthly interest and semi-annual principal.</t>
  </si>
  <si>
    <t>Increased the column width in Livestock to accommodate biotechs where 9,999 hogs are transferred in/out.</t>
  </si>
  <si>
    <r>
      <t xml:space="preserve">Capital Turnover Ratio on a </t>
    </r>
    <r>
      <rPr>
        <u val="single"/>
        <sz val="10"/>
        <rFont val="Arial"/>
        <family val="2"/>
      </rPr>
      <t>Cash</t>
    </r>
    <r>
      <rPr>
        <sz val="10"/>
        <rFont val="Arial"/>
        <family val="0"/>
      </rPr>
      <t xml:space="preserve"> Basis                              </t>
    </r>
    <r>
      <rPr>
        <sz val="9"/>
        <rFont val="Arial"/>
        <family val="2"/>
      </rPr>
      <t xml:space="preserve">  (Total Revenue / Total Assets)</t>
    </r>
  </si>
  <si>
    <r>
      <t xml:space="preserve">Expense Ratio on a </t>
    </r>
    <r>
      <rPr>
        <u val="single"/>
        <sz val="10"/>
        <rFont val="Arial"/>
        <family val="2"/>
      </rPr>
      <t>Cash</t>
    </r>
    <r>
      <rPr>
        <sz val="10"/>
        <rFont val="Arial"/>
        <family val="0"/>
      </rPr>
      <t xml:space="preserve"> Basis (Cash Expenses / Cash Revenue)</t>
    </r>
  </si>
  <si>
    <r>
      <t xml:space="preserve">Capital Turnover Ratio on a </t>
    </r>
    <r>
      <rPr>
        <u val="single"/>
        <sz val="10"/>
        <rFont val="Arial"/>
        <family val="2"/>
      </rPr>
      <t>Accrual</t>
    </r>
    <r>
      <rPr>
        <sz val="10"/>
        <rFont val="Arial"/>
        <family val="0"/>
      </rPr>
      <t xml:space="preserve"> Basis (Total Revenue / Total Assets)</t>
    </r>
  </si>
  <si>
    <t>Cash Basis:</t>
  </si>
  <si>
    <t>Accrual Basis:</t>
  </si>
  <si>
    <t>Total Farm Cash Income</t>
  </si>
  <si>
    <t>Net Farm Cash Income</t>
  </si>
  <si>
    <t>Accrued Net Farm Income</t>
  </si>
  <si>
    <t>- Depreciation on Buildings</t>
  </si>
  <si>
    <t>- Depreciation on Machinery &amp; Equipment</t>
  </si>
  <si>
    <t>Bench-Marks</t>
  </si>
  <si>
    <t>Off-Farm Income</t>
  </si>
  <si>
    <r>
      <t xml:space="preserve">Percent Return on Assets </t>
    </r>
    <r>
      <rPr>
        <sz val="8"/>
        <rFont val="Arial"/>
        <family val="2"/>
      </rPr>
      <t>[(Accrued Net Farm Income + Interest on Term Debt - Living Exp. and Income Tax) / Average Total Assets] x 100</t>
    </r>
  </si>
  <si>
    <r>
      <t xml:space="preserve">Expense Ratio on an </t>
    </r>
    <r>
      <rPr>
        <u val="single"/>
        <sz val="10"/>
        <rFont val="Arial"/>
        <family val="2"/>
      </rPr>
      <t>Accrual</t>
    </r>
    <r>
      <rPr>
        <sz val="10"/>
        <rFont val="Arial"/>
        <family val="0"/>
      </rPr>
      <t xml:space="preserve"> Basis (Accrual Expenses / Accrual Revenue)</t>
    </r>
  </si>
  <si>
    <t>Total Term Debt Payments (including Principal and Interest)</t>
  </si>
  <si>
    <t>Total Available for Debt Payments:  CASH Basis</t>
  </si>
  <si>
    <t>Total Available for Debt Payments:  ACCRUAL Basis</t>
  </si>
  <si>
    <t>- Total Farm Cash Expenses</t>
  </si>
  <si>
    <t>+ Crop Inventory Change (End-Beg)</t>
  </si>
  <si>
    <t>+ Livestock Inventory Change (End-Beg)</t>
  </si>
  <si>
    <t>+ Supplies Inventory Change (End-Beg)</t>
  </si>
  <si>
    <t>+ Investment in Growing Crops, Change (End-Beg)</t>
  </si>
  <si>
    <t>+ Accounts Receivables Change (End-Beg)</t>
  </si>
  <si>
    <t>+ Accounts Payables Change (Beg-End)</t>
  </si>
  <si>
    <t>+ Accrued Interest Change (Beg-End)</t>
  </si>
  <si>
    <t>&gt; 1.25</t>
  </si>
  <si>
    <t>&gt; 1.0</t>
  </si>
  <si>
    <t>Expanded Historical Ratios:</t>
  </si>
  <si>
    <t>The best way to "normalize" the ratios is to run the projection for two years into the future using the "Roll-Over to Next Year" feature on the Cover Sheet.</t>
  </si>
  <si>
    <r>
      <t>Current Liabilities (including Current Portion of IT &amp; LT Debt)</t>
    </r>
    <r>
      <rPr>
        <u val="single"/>
        <vertAlign val="superscript"/>
        <sz val="10"/>
        <color indexed="12"/>
        <rFont val="Arial"/>
        <family val="2"/>
      </rPr>
      <t>1</t>
    </r>
  </si>
  <si>
    <r>
      <t xml:space="preserve">Current Liabilities </t>
    </r>
    <r>
      <rPr>
        <sz val="9"/>
        <rFont val="Arial"/>
        <family val="2"/>
      </rPr>
      <t>(NOT including current portion of Term Debt)</t>
    </r>
  </si>
  <si>
    <t>* Since the "Current Portion of Intermediate and Long Term Debt" is not verifiable for the Projected Year, it is not included in the Current</t>
  </si>
  <si>
    <r>
      <t xml:space="preserve">   Liablilities of the Projected Year.  To enable accurate comparison on this page, it should </t>
    </r>
    <r>
      <rPr>
        <u val="single"/>
        <sz val="10"/>
        <rFont val="Arial"/>
        <family val="2"/>
      </rPr>
      <t>not</t>
    </r>
    <r>
      <rPr>
        <sz val="10"/>
        <rFont val="Arial"/>
        <family val="0"/>
      </rPr>
      <t xml:space="preserve"> be included in the Current Liabilites of </t>
    </r>
  </si>
  <si>
    <t xml:space="preserve">   any of the historical years either.</t>
  </si>
  <si>
    <t>Cash Surplus after Debt Servicing</t>
  </si>
  <si>
    <t>Debt Service Summary:</t>
  </si>
  <si>
    <t>Other:     Enrolled in</t>
  </si>
  <si>
    <t>Version 2.2 XP Expanded 2008</t>
  </si>
  <si>
    <t xml:space="preserve">AgriInvest </t>
  </si>
  <si>
    <t>AgriInvest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</si>
</sst>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mmmm\ d\,\ yyyy"/>
    <numFmt numFmtId="174" formatCode="#,##0.0"/>
    <numFmt numFmtId="175" formatCode="#,##0.0_);\(#,##0.0\)"/>
    <numFmt numFmtId="176" formatCode="&quot;$&quot;#,##0.00\ ;\(&quot;$&quot;#,##0.00\)"/>
    <numFmt numFmtId="177" formatCode="#,##0.0\ ;\(#,##0.0\)"/>
    <numFmt numFmtId="178" formatCode="d/mmm/yy"/>
    <numFmt numFmtId="179" formatCode="#,##0.0_);[Red]\(#,##0.0\)"/>
    <numFmt numFmtId="180" formatCode="_-&quot;£&quot;* #,##0_-;\-&quot;£&quot;* #,##0_-;_-&quot;£&quot;* &quot;-&quot;_-;_-@_-"/>
    <numFmt numFmtId="181" formatCode="_-&quot;£&quot;* #,##0.00_-;\-&quot;£&quot;* #,##0.00_-;_-&quot;£&quot;* &quot;-&quot;??_-;_-@_-"/>
  </numFmts>
  <fonts count="112">
    <font>
      <sz val="10"/>
      <name val="Arial"/>
      <family val="0"/>
    </font>
    <font>
      <b/>
      <sz val="12"/>
      <name val="Arial"/>
      <family val="2"/>
    </font>
    <font>
      <sz val="9"/>
      <name val="Arial"/>
      <family val="2"/>
    </font>
    <font>
      <b/>
      <sz val="10"/>
      <name val="Arial"/>
      <family val="2"/>
    </font>
    <font>
      <i/>
      <sz val="8"/>
      <name val="Arial"/>
      <family val="2"/>
    </font>
    <font>
      <i/>
      <sz val="10"/>
      <name val="Arial"/>
      <family val="2"/>
    </font>
    <font>
      <sz val="36"/>
      <name val="Times New Roman"/>
      <family val="1"/>
    </font>
    <font>
      <b/>
      <sz val="10"/>
      <color indexed="8"/>
      <name val="Arial"/>
      <family val="2"/>
    </font>
    <font>
      <b/>
      <sz val="12"/>
      <color indexed="8"/>
      <name val="Arial"/>
      <family val="2"/>
    </font>
    <font>
      <b/>
      <sz val="14"/>
      <color indexed="8"/>
      <name val="Arial"/>
      <family val="2"/>
    </font>
    <font>
      <b/>
      <sz val="8"/>
      <color indexed="10"/>
      <name val="Arial"/>
      <family val="2"/>
    </font>
    <font>
      <b/>
      <sz val="10"/>
      <color indexed="10"/>
      <name val="Arial"/>
      <family val="2"/>
    </font>
    <font>
      <sz val="11"/>
      <name val="Arial"/>
      <family val="2"/>
    </font>
    <font>
      <u val="single"/>
      <sz val="10"/>
      <color indexed="36"/>
      <name val="Arial"/>
      <family val="0"/>
    </font>
    <font>
      <b/>
      <sz val="16"/>
      <color indexed="8"/>
      <name val="Arial"/>
      <family val="2"/>
    </font>
    <font>
      <sz val="10"/>
      <color indexed="9"/>
      <name val="Arial"/>
      <family val="2"/>
    </font>
    <font>
      <sz val="10"/>
      <color indexed="10"/>
      <name val="Arial"/>
      <family val="2"/>
    </font>
    <font>
      <b/>
      <sz val="12"/>
      <color indexed="10"/>
      <name val="Arial"/>
      <family val="2"/>
    </font>
    <font>
      <sz val="10"/>
      <color indexed="12"/>
      <name val="Arial"/>
      <family val="2"/>
    </font>
    <font>
      <sz val="9"/>
      <color indexed="12"/>
      <name val="Arial"/>
      <family val="2"/>
    </font>
    <font>
      <b/>
      <sz val="10"/>
      <color indexed="12"/>
      <name val="Arial"/>
      <family val="2"/>
    </font>
    <font>
      <b/>
      <i/>
      <sz val="10"/>
      <color indexed="12"/>
      <name val="Arial"/>
      <family val="2"/>
    </font>
    <font>
      <sz val="8"/>
      <name val="Tahoma"/>
      <family val="0"/>
    </font>
    <font>
      <sz val="8"/>
      <name val="Arial"/>
      <family val="2"/>
    </font>
    <font>
      <sz val="10"/>
      <name val="Tahoma"/>
      <family val="2"/>
    </font>
    <font>
      <b/>
      <sz val="10"/>
      <name val="Tahoma"/>
      <family val="2"/>
    </font>
    <font>
      <b/>
      <sz val="16"/>
      <name val="Arial"/>
      <family val="2"/>
    </font>
    <font>
      <sz val="33"/>
      <name val="Times New Roman"/>
      <family val="1"/>
    </font>
    <font>
      <b/>
      <sz val="14"/>
      <color indexed="10"/>
      <name val="Arial"/>
      <family val="2"/>
    </font>
    <font>
      <b/>
      <sz val="8"/>
      <name val="Arial"/>
      <family val="2"/>
    </font>
    <font>
      <sz val="11"/>
      <color indexed="12"/>
      <name val="Arial"/>
      <family val="2"/>
    </font>
    <font>
      <sz val="10"/>
      <color indexed="61"/>
      <name val="Arial"/>
      <family val="2"/>
    </font>
    <font>
      <b/>
      <sz val="8"/>
      <name val="Tahoma"/>
      <family val="2"/>
    </font>
    <font>
      <sz val="33"/>
      <color indexed="9"/>
      <name val="Times New Roman"/>
      <family val="1"/>
    </font>
    <font>
      <sz val="33"/>
      <color indexed="48"/>
      <name val="Times New Roman"/>
      <family val="1"/>
    </font>
    <font>
      <sz val="9"/>
      <name val="Times New Roman"/>
      <family val="1"/>
    </font>
    <font>
      <sz val="22"/>
      <color indexed="10"/>
      <name val="Arial"/>
      <family val="0"/>
    </font>
    <font>
      <u val="single"/>
      <sz val="10"/>
      <color indexed="12"/>
      <name val="Arial"/>
      <family val="2"/>
    </font>
    <font>
      <b/>
      <sz val="11"/>
      <name val="Tahoma"/>
      <family val="2"/>
    </font>
    <font>
      <sz val="11"/>
      <name val="Tahoma"/>
      <family val="2"/>
    </font>
    <font>
      <sz val="6"/>
      <color indexed="12"/>
      <name val="Arial"/>
      <family val="2"/>
    </font>
    <font>
      <b/>
      <sz val="16"/>
      <color indexed="10"/>
      <name val="Arial"/>
      <family val="2"/>
    </font>
    <font>
      <sz val="16"/>
      <name val="Arial"/>
      <family val="2"/>
    </font>
    <font>
      <b/>
      <i/>
      <sz val="10"/>
      <color indexed="10"/>
      <name val="Arial"/>
      <family val="2"/>
    </font>
    <font>
      <b/>
      <sz val="10"/>
      <color indexed="10"/>
      <name val="Tahoma"/>
      <family val="2"/>
    </font>
    <font>
      <b/>
      <sz val="8"/>
      <color indexed="10"/>
      <name val="Tahoma"/>
      <family val="2"/>
    </font>
    <font>
      <b/>
      <sz val="12"/>
      <color indexed="12"/>
      <name val="Arial"/>
      <family val="2"/>
    </font>
    <font>
      <sz val="10"/>
      <color indexed="48"/>
      <name val="Arial"/>
      <family val="2"/>
    </font>
    <font>
      <b/>
      <sz val="11"/>
      <name val="Arial"/>
      <family val="2"/>
    </font>
    <font>
      <u val="single"/>
      <sz val="8"/>
      <name val="Tahoma"/>
      <family val="2"/>
    </font>
    <font>
      <b/>
      <sz val="14"/>
      <name val="Arial"/>
      <family val="2"/>
    </font>
    <font>
      <b/>
      <i/>
      <sz val="10"/>
      <name val="Arial"/>
      <family val="2"/>
    </font>
    <font>
      <sz val="12"/>
      <color indexed="12"/>
      <name val="Arial"/>
      <family val="2"/>
    </font>
    <font>
      <sz val="12"/>
      <name val="Arial"/>
      <family val="2"/>
    </font>
    <font>
      <b/>
      <i/>
      <sz val="10"/>
      <color indexed="12"/>
      <name val="Times New Roman"/>
      <family val="1"/>
    </font>
    <font>
      <b/>
      <i/>
      <sz val="10"/>
      <color indexed="56"/>
      <name val="Times New Roman"/>
      <family val="1"/>
    </font>
    <font>
      <b/>
      <sz val="14"/>
      <color indexed="10"/>
      <name val="Times New Roman"/>
      <family val="1"/>
    </font>
    <font>
      <b/>
      <u val="single"/>
      <sz val="12"/>
      <color indexed="10"/>
      <name val="Arial"/>
      <family val="2"/>
    </font>
    <font>
      <u val="single"/>
      <sz val="10"/>
      <name val="Arial"/>
      <family val="2"/>
    </font>
    <font>
      <b/>
      <u val="single"/>
      <sz val="8"/>
      <name val="Tahoma"/>
      <family val="2"/>
    </font>
    <font>
      <b/>
      <sz val="10"/>
      <color indexed="9"/>
      <name val="Arial"/>
      <family val="2"/>
    </font>
    <font>
      <b/>
      <u val="single"/>
      <sz val="10"/>
      <name val="Tahoma"/>
      <family val="2"/>
    </font>
    <font>
      <b/>
      <sz val="9"/>
      <name val="Tahoma"/>
      <family val="2"/>
    </font>
    <font>
      <sz val="9"/>
      <name val="Tahoma"/>
      <family val="2"/>
    </font>
    <font>
      <u val="single"/>
      <sz val="10"/>
      <name val="Tahoma"/>
      <family val="2"/>
    </font>
    <font>
      <sz val="8"/>
      <name val="Times New Roman"/>
      <family val="1"/>
    </font>
    <font>
      <b/>
      <u val="single"/>
      <sz val="10"/>
      <name val="Arial"/>
      <family val="2"/>
    </font>
    <font>
      <sz val="10"/>
      <color indexed="41"/>
      <name val="Arial"/>
      <family val="2"/>
    </font>
    <font>
      <u val="single"/>
      <vertAlign val="superscript"/>
      <sz val="10"/>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b/>
      <u val="single"/>
      <sz val="8"/>
      <color indexed="12"/>
      <name val="Arial"/>
      <family val="0"/>
    </font>
    <font>
      <b/>
      <sz val="8"/>
      <color indexed="12"/>
      <name val="Arial"/>
      <family val="0"/>
    </font>
    <font>
      <sz val="3.25"/>
      <color indexed="8"/>
      <name val="Arial"/>
      <family val="0"/>
    </font>
    <font>
      <sz val="1"/>
      <color indexed="8"/>
      <name val="Arial"/>
      <family val="0"/>
    </font>
    <font>
      <b/>
      <sz val="3.25"/>
      <color indexed="8"/>
      <name val="Arial"/>
      <family val="0"/>
    </font>
    <font>
      <b/>
      <sz val="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6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indexed="27"/>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8"/>
        <bgColor indexed="64"/>
      </patternFill>
    </fill>
    <fill>
      <patternFill patternType="solid">
        <fgColor indexed="44"/>
        <bgColor indexed="64"/>
      </patternFill>
    </fill>
    <fill>
      <patternFill patternType="gray125">
        <bgColor indexed="9"/>
      </patternFill>
    </fill>
    <fill>
      <patternFill patternType="lightGray">
        <bgColor indexed="41"/>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gray125">
        <bgColor indexed="31"/>
      </patternFill>
    </fill>
    <fill>
      <patternFill patternType="solid">
        <fgColor indexed="31"/>
        <bgColor indexed="64"/>
      </patternFill>
    </fill>
    <fill>
      <patternFill patternType="solid">
        <fgColor indexed="52"/>
        <bgColor indexed="64"/>
      </patternFill>
    </fill>
    <fill>
      <patternFill patternType="solid">
        <fgColor indexed="60"/>
        <bgColor indexed="64"/>
      </patternFill>
    </fill>
    <fill>
      <patternFill patternType="solid">
        <fgColor indexed="57"/>
        <bgColor indexed="64"/>
      </patternFill>
    </fill>
    <fill>
      <patternFill patternType="solid">
        <fgColor indexed="53"/>
        <bgColor indexed="64"/>
      </patternFill>
    </fill>
    <fill>
      <patternFill patternType="solid">
        <fgColor indexed="48"/>
        <bgColor indexed="64"/>
      </patternFill>
    </fill>
    <fill>
      <patternFill patternType="solid">
        <fgColor indexed="15"/>
        <bgColor indexed="64"/>
      </patternFill>
    </fill>
    <fill>
      <patternFill patternType="solid">
        <fgColor indexed="38"/>
        <bgColor indexed="64"/>
      </patternFill>
    </fill>
    <fill>
      <patternFill patternType="solid">
        <fgColor indexed="18"/>
        <bgColor indexed="64"/>
      </patternFill>
    </fill>
    <fill>
      <patternFill patternType="solid">
        <fgColor indexed="46"/>
        <bgColor indexed="64"/>
      </patternFill>
    </fill>
    <fill>
      <patternFill patternType="solid">
        <fgColor indexed="61"/>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13"/>
        <bgColor indexed="64"/>
      </patternFill>
    </fill>
  </fills>
  <borders count="2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double"/>
    </border>
    <border>
      <left>
        <color indexed="63"/>
      </left>
      <right style="hair"/>
      <top style="hair"/>
      <bottom style="double"/>
    </border>
    <border>
      <left style="hair"/>
      <right>
        <color indexed="63"/>
      </right>
      <top>
        <color indexed="63"/>
      </top>
      <bottom style="double"/>
    </border>
    <border>
      <left style="hair"/>
      <right>
        <color indexed="63"/>
      </right>
      <top>
        <color indexed="63"/>
      </top>
      <bottom style="thin"/>
    </border>
    <border>
      <left style="hair"/>
      <right style="hair"/>
      <top style="thin"/>
      <bottom style="double"/>
    </border>
    <border>
      <left style="hair"/>
      <right>
        <color indexed="63"/>
      </right>
      <top style="thin"/>
      <bottom style="double"/>
    </border>
    <border>
      <left>
        <color indexed="63"/>
      </left>
      <right>
        <color indexed="63"/>
      </right>
      <top style="double"/>
      <bottom>
        <color indexed="63"/>
      </bottom>
    </border>
    <border>
      <left style="double"/>
      <right style="hair"/>
      <top style="hair"/>
      <bottom style="hair"/>
    </border>
    <border>
      <left style="double"/>
      <right style="hair"/>
      <top style="hair"/>
      <bottom style="thin"/>
    </border>
    <border>
      <left style="hair"/>
      <right style="double"/>
      <top style="hair"/>
      <bottom style="thin"/>
    </border>
    <border>
      <left style="hair"/>
      <right style="hair"/>
      <top>
        <color indexed="63"/>
      </top>
      <bottom style="hair"/>
    </border>
    <border>
      <left style="hair"/>
      <right style="hair"/>
      <top style="hair"/>
      <bottom style="thin"/>
    </border>
    <border>
      <left>
        <color indexed="63"/>
      </left>
      <right>
        <color indexed="63"/>
      </right>
      <top>
        <color indexed="63"/>
      </top>
      <bottom style="hair"/>
    </border>
    <border>
      <left style="hair"/>
      <right style="hair"/>
      <top>
        <color indexed="63"/>
      </top>
      <bottom style="thin"/>
    </border>
    <border>
      <left>
        <color indexed="63"/>
      </left>
      <right>
        <color indexed="63"/>
      </right>
      <top style="hair"/>
      <bottom style="hair"/>
    </border>
    <border>
      <left>
        <color indexed="63"/>
      </left>
      <right style="double"/>
      <top style="hair"/>
      <bottom style="hair"/>
    </border>
    <border>
      <left style="hair"/>
      <right style="hair"/>
      <top style="hair"/>
      <bottom>
        <color indexed="63"/>
      </bottom>
    </border>
    <border>
      <left style="double"/>
      <right style="hair"/>
      <top>
        <color indexed="63"/>
      </top>
      <bottom style="hair"/>
    </border>
    <border>
      <left style="hair"/>
      <right style="double"/>
      <top style="hair"/>
      <bottom style="hair"/>
    </border>
    <border>
      <left style="hair"/>
      <right style="double"/>
      <top style="hair"/>
      <bottom>
        <color indexed="63"/>
      </bottom>
    </border>
    <border>
      <left style="hair"/>
      <right style="double"/>
      <top style="thin"/>
      <bottom style="double"/>
    </border>
    <border>
      <left style="hair"/>
      <right style="double"/>
      <top style="thin"/>
      <bottom style="hair"/>
    </border>
    <border>
      <left>
        <color indexed="63"/>
      </left>
      <right style="hair"/>
      <top style="hair"/>
      <bottom style="hair"/>
    </border>
    <border>
      <left style="hair"/>
      <right style="thin"/>
      <top style="hair"/>
      <bottom style="hair"/>
    </border>
    <border>
      <left style="hair"/>
      <right style="hair"/>
      <top style="hair"/>
      <bottom style="double"/>
    </border>
    <border>
      <left style="hair"/>
      <right style="hair"/>
      <top style="thin"/>
      <bottom style="hair"/>
    </border>
    <border>
      <left style="double"/>
      <right style="hair"/>
      <top style="hair"/>
      <bottom style="double"/>
    </border>
    <border>
      <left style="double"/>
      <right>
        <color indexed="63"/>
      </right>
      <top style="double"/>
      <bottom style="double"/>
    </border>
    <border>
      <left style="hair"/>
      <right style="double"/>
      <top style="double"/>
      <bottom style="double"/>
    </border>
    <border>
      <left style="hair"/>
      <right>
        <color indexed="63"/>
      </right>
      <top style="hair"/>
      <bottom>
        <color indexed="63"/>
      </bottom>
    </border>
    <border>
      <left style="hair"/>
      <right style="double"/>
      <top>
        <color indexed="63"/>
      </top>
      <bottom style="thin"/>
    </border>
    <border>
      <left style="double"/>
      <right style="hair"/>
      <top style="thin"/>
      <bottom style="hair"/>
    </border>
    <border>
      <left style="hair"/>
      <right style="hair"/>
      <top style="double"/>
      <bottom style="hair"/>
    </border>
    <border>
      <left style="hair"/>
      <right style="hair"/>
      <top style="thin"/>
      <bottom style="thin"/>
    </border>
    <border>
      <left style="hair"/>
      <right style="double"/>
      <top style="thin"/>
      <bottom style="thin"/>
    </border>
    <border>
      <left>
        <color indexed="63"/>
      </left>
      <right style="hair"/>
      <top>
        <color indexed="63"/>
      </top>
      <bottom style="thin"/>
    </border>
    <border>
      <left style="hair"/>
      <right style="thin"/>
      <top style="hair"/>
      <bottom style="thin"/>
    </border>
    <border>
      <left>
        <color indexed="63"/>
      </left>
      <right style="hair"/>
      <top style="hair"/>
      <bottom>
        <color indexed="63"/>
      </bottom>
    </border>
    <border>
      <left>
        <color indexed="63"/>
      </left>
      <right style="hair"/>
      <top style="thin"/>
      <bottom style="thin"/>
    </border>
    <border>
      <left style="hair"/>
      <right style="thin"/>
      <top style="hair"/>
      <bottom>
        <color indexed="63"/>
      </bottom>
    </border>
    <border>
      <left style="hair"/>
      <right style="thin"/>
      <top style="thin"/>
      <bottom style="thin"/>
    </border>
    <border>
      <left style="hair"/>
      <right style="thin"/>
      <top style="thin"/>
      <bottom style="double"/>
    </border>
    <border>
      <left>
        <color indexed="63"/>
      </left>
      <right style="hair"/>
      <top style="thin"/>
      <bottom style="double"/>
    </border>
    <border>
      <left style="double"/>
      <right style="hair"/>
      <top style="hair"/>
      <bottom>
        <color indexed="63"/>
      </bottom>
    </border>
    <border>
      <left style="double"/>
      <right style="hair"/>
      <top>
        <color indexed="63"/>
      </top>
      <bottom>
        <color indexed="63"/>
      </bottom>
    </border>
    <border>
      <left>
        <color indexed="63"/>
      </left>
      <right style="double"/>
      <top style="hair"/>
      <bottom>
        <color indexed="63"/>
      </bottom>
    </border>
    <border>
      <left>
        <color indexed="63"/>
      </left>
      <right style="double"/>
      <top>
        <color indexed="63"/>
      </top>
      <bottom style="hair"/>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double"/>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style="hair"/>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style="thin">
        <color indexed="10"/>
      </left>
      <right>
        <color indexed="63"/>
      </right>
      <top>
        <color indexed="63"/>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style="hair"/>
      <top>
        <color indexed="63"/>
      </top>
      <bottom style="hair"/>
    </border>
    <border>
      <left style="thin"/>
      <right style="hair"/>
      <top style="thin"/>
      <bottom style="double"/>
    </border>
    <border>
      <left style="hair"/>
      <right style="medium">
        <color indexed="10"/>
      </right>
      <top style="hair"/>
      <bottom style="hair"/>
    </border>
    <border>
      <left>
        <color indexed="63"/>
      </left>
      <right style="double"/>
      <top style="thin"/>
      <bottom style="hair"/>
    </border>
    <border>
      <left>
        <color indexed="63"/>
      </left>
      <right style="double"/>
      <top style="hair"/>
      <bottom style="thin"/>
    </border>
    <border>
      <left>
        <color indexed="63"/>
      </left>
      <right style="double"/>
      <top style="thin"/>
      <bottom style="double"/>
    </border>
    <border>
      <left style="hair"/>
      <right style="thin"/>
      <top style="thin"/>
      <bottom>
        <color indexed="63"/>
      </bottom>
    </border>
    <border>
      <left style="hair"/>
      <right style="thin"/>
      <top style="thin"/>
      <bottom style="hair"/>
    </border>
    <border>
      <left style="hair"/>
      <right style="hair"/>
      <top style="thin"/>
      <bottom style="thick">
        <color indexed="10"/>
      </bottom>
    </border>
    <border>
      <left>
        <color indexed="63"/>
      </left>
      <right>
        <color indexed="63"/>
      </right>
      <top style="thin"/>
      <bottom style="hair"/>
    </border>
    <border>
      <left style="double"/>
      <right style="hair"/>
      <top style="thin"/>
      <bottom style="double"/>
    </border>
    <border>
      <left style="double"/>
      <right>
        <color indexed="63"/>
      </right>
      <top style="hair"/>
      <bottom style="double"/>
    </border>
    <border>
      <left style="hair"/>
      <right>
        <color indexed="63"/>
      </right>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right>
        <color indexed="63"/>
      </right>
      <top style="double"/>
      <bottom style="hair"/>
    </border>
    <border>
      <left>
        <color indexed="63"/>
      </left>
      <right style="hair"/>
      <top style="thin"/>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hair"/>
      <right>
        <color indexed="63"/>
      </right>
      <top style="thin"/>
      <bottom style="hair"/>
    </border>
    <border>
      <left style="hair"/>
      <right style="double"/>
      <top>
        <color indexed="63"/>
      </top>
      <bottom style="hair"/>
    </border>
    <border>
      <left style="double"/>
      <right>
        <color indexed="63"/>
      </right>
      <top style="hair"/>
      <bottom style="hair"/>
    </border>
    <border>
      <left style="double"/>
      <right>
        <color indexed="63"/>
      </right>
      <top style="hair"/>
      <bottom>
        <color indexed="63"/>
      </bottom>
    </border>
    <border>
      <left style="double"/>
      <right>
        <color indexed="63"/>
      </right>
      <top style="thin"/>
      <bottom style="hair"/>
    </border>
    <border>
      <left>
        <color indexed="63"/>
      </left>
      <right style="hair"/>
      <top style="thin"/>
      <bottom>
        <color indexed="63"/>
      </bottom>
    </border>
    <border>
      <left>
        <color indexed="63"/>
      </left>
      <right style="hair"/>
      <top style="double"/>
      <bottom style="hair"/>
    </border>
    <border>
      <left>
        <color indexed="63"/>
      </left>
      <right style="hair"/>
      <top style="double"/>
      <bottom style="double"/>
    </border>
    <border>
      <left>
        <color indexed="63"/>
      </left>
      <right style="hair"/>
      <top style="thin"/>
      <bottom style="thick">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medium">
        <color indexed="10"/>
      </right>
      <top style="hair"/>
      <bottom>
        <color indexed="63"/>
      </bottom>
    </border>
    <border>
      <left style="hair"/>
      <right>
        <color indexed="63"/>
      </right>
      <top>
        <color indexed="63"/>
      </top>
      <bottom>
        <color indexed="63"/>
      </bottom>
    </border>
    <border>
      <left style="hair"/>
      <right>
        <color indexed="63"/>
      </right>
      <top style="hair"/>
      <bottom style="double"/>
    </border>
    <border>
      <left style="hair"/>
      <right style="medium">
        <color indexed="10"/>
      </right>
      <top style="thin"/>
      <bottom style="hair"/>
    </border>
    <border>
      <left style="hair"/>
      <right style="medium">
        <color indexed="10"/>
      </right>
      <top style="thin"/>
      <bottom>
        <color indexed="63"/>
      </bottom>
    </border>
    <border>
      <left style="hair"/>
      <right style="medium">
        <color indexed="10"/>
      </right>
      <top>
        <color indexed="63"/>
      </top>
      <bottom style="hair"/>
    </border>
    <border>
      <left style="hair"/>
      <right style="medium">
        <color indexed="10"/>
      </right>
      <top style="thin"/>
      <bottom style="double"/>
    </border>
    <border>
      <left style="hair"/>
      <right style="medium">
        <color indexed="10"/>
      </right>
      <top style="double"/>
      <bottom>
        <color indexed="63"/>
      </bottom>
    </border>
    <border>
      <left style="hair"/>
      <right style="medium">
        <color indexed="10"/>
      </right>
      <top>
        <color indexed="63"/>
      </top>
      <bottom>
        <color indexed="63"/>
      </bottom>
    </border>
    <border>
      <left style="hair"/>
      <right style="medium">
        <color indexed="10"/>
      </right>
      <top style="double"/>
      <bottom style="hair"/>
    </border>
    <border>
      <left style="hair"/>
      <right style="medium">
        <color indexed="10"/>
      </right>
      <top style="hair"/>
      <bottom style="thin"/>
    </border>
    <border>
      <left style="hair"/>
      <right style="medium">
        <color indexed="10"/>
      </right>
      <top style="double"/>
      <bottom style="double"/>
    </border>
    <border>
      <left style="hair"/>
      <right style="medium">
        <color indexed="10"/>
      </right>
      <top style="thin"/>
      <bottom style="thick">
        <color indexed="10"/>
      </bottom>
    </border>
    <border>
      <left style="medium">
        <color indexed="10"/>
      </left>
      <right>
        <color indexed="63"/>
      </right>
      <top style="double"/>
      <bottom style="hair"/>
    </border>
    <border>
      <left style="hair">
        <color indexed="8"/>
      </left>
      <right style="medium">
        <color indexed="10"/>
      </right>
      <top style="hair"/>
      <bottom style="hair"/>
    </border>
    <border>
      <left style="hair">
        <color indexed="8"/>
      </left>
      <right style="medium">
        <color indexed="10"/>
      </right>
      <top style="thin"/>
      <bottom style="hair"/>
    </border>
    <border>
      <left style="hair">
        <color indexed="8"/>
      </left>
      <right style="medium">
        <color indexed="10"/>
      </right>
      <top style="hair"/>
      <bottom>
        <color indexed="63"/>
      </bottom>
    </border>
    <border>
      <left style="hair">
        <color indexed="8"/>
      </left>
      <right style="medium">
        <color indexed="10"/>
      </right>
      <top>
        <color indexed="63"/>
      </top>
      <bottom style="hair"/>
    </border>
    <border>
      <left style="hair">
        <color indexed="8"/>
      </left>
      <right style="medium">
        <color indexed="10"/>
      </right>
      <top style="thin"/>
      <bottom style="double"/>
    </border>
    <border>
      <left style="hair"/>
      <right style="hair">
        <color indexed="8"/>
      </right>
      <top style="hair"/>
      <bottom style="hair"/>
    </border>
    <border>
      <left>
        <color indexed="63"/>
      </left>
      <right style="hair">
        <color indexed="8"/>
      </right>
      <top style="hair"/>
      <bottom style="hair"/>
    </border>
    <border>
      <left style="double"/>
      <right>
        <color indexed="63"/>
      </right>
      <top style="double"/>
      <bottom>
        <color indexed="63"/>
      </bottom>
    </border>
    <border>
      <left style="hair"/>
      <right>
        <color indexed="63"/>
      </right>
      <top style="thin"/>
      <bottom>
        <color indexed="63"/>
      </bottom>
    </border>
    <border>
      <left style="hair"/>
      <right>
        <color indexed="63"/>
      </right>
      <top style="thin"/>
      <bottom style="thin"/>
    </border>
    <border>
      <left style="hair"/>
      <right>
        <color indexed="63"/>
      </right>
      <top style="double"/>
      <bottom style="double"/>
    </border>
    <border>
      <left style="hair"/>
      <right>
        <color indexed="63"/>
      </right>
      <top style="thin"/>
      <bottom style="thick">
        <color indexed="10"/>
      </bottom>
    </border>
    <border>
      <left>
        <color indexed="63"/>
      </left>
      <right>
        <color indexed="63"/>
      </right>
      <top style="double"/>
      <bottom style="medium">
        <color indexed="10"/>
      </bottom>
    </border>
    <border>
      <left style="medium">
        <color indexed="10"/>
      </left>
      <right>
        <color indexed="63"/>
      </right>
      <top>
        <color indexed="63"/>
      </top>
      <bottom>
        <color indexed="63"/>
      </bottom>
    </border>
    <border>
      <left style="medium">
        <color indexed="10"/>
      </left>
      <right style="hair"/>
      <top style="thin"/>
      <bottom style="hair"/>
    </border>
    <border>
      <left style="double"/>
      <right style="hair"/>
      <top style="double"/>
      <bottom style="hair"/>
    </border>
    <border>
      <left style="hair"/>
      <right style="double"/>
      <top style="double"/>
      <bottom style="hair"/>
    </border>
    <border>
      <left>
        <color indexed="63"/>
      </left>
      <right style="double"/>
      <top style="double"/>
      <bottom>
        <color indexed="63"/>
      </bottom>
    </border>
    <border>
      <left>
        <color indexed="63"/>
      </left>
      <right style="hair"/>
      <top>
        <color indexed="63"/>
      </top>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hair"/>
      <top style="hair"/>
      <bottom style="hair"/>
    </border>
    <border>
      <left style="hair"/>
      <right style="double"/>
      <top style="hair"/>
      <bottom style="double"/>
    </border>
    <border>
      <left style="thin"/>
      <right style="hair"/>
      <top style="hair"/>
      <bottom style="thin"/>
    </border>
    <border>
      <left style="thin"/>
      <right style="hair"/>
      <top style="hair"/>
      <bottom>
        <color indexed="63"/>
      </bottom>
    </border>
    <border>
      <left style="thin"/>
      <right style="hair"/>
      <top>
        <color indexed="63"/>
      </top>
      <bottom style="hair"/>
    </border>
    <border>
      <left style="hair"/>
      <right style="thin"/>
      <top>
        <color indexed="63"/>
      </top>
      <bottom style="hair"/>
    </border>
    <border>
      <left style="thin"/>
      <right style="hair"/>
      <top style="thin"/>
      <bottom style="thin"/>
    </border>
    <border>
      <left style="hair"/>
      <right style="hair"/>
      <top style="double"/>
      <bottom style="thin"/>
    </border>
    <border>
      <left style="thin"/>
      <right style="hair"/>
      <top style="double"/>
      <bottom style="thin"/>
    </border>
    <border>
      <left>
        <color indexed="63"/>
      </left>
      <right style="hair"/>
      <top style="double"/>
      <bottom style="thin"/>
    </border>
    <border>
      <left style="hair"/>
      <right style="thin"/>
      <top style="double"/>
      <bottom style="thin"/>
    </border>
    <border>
      <left>
        <color indexed="63"/>
      </left>
      <right style="medium">
        <color indexed="10"/>
      </right>
      <top style="double"/>
      <bottom style="hair"/>
    </border>
    <border>
      <left style="medium">
        <color indexed="10"/>
      </left>
      <right style="hair"/>
      <top style="hair"/>
      <bottom style="hair"/>
    </border>
    <border>
      <left style="medium">
        <color indexed="10"/>
      </left>
      <right style="hair"/>
      <top style="thin"/>
      <bottom style="double"/>
    </border>
    <border>
      <left style="double"/>
      <right>
        <color indexed="63"/>
      </right>
      <top>
        <color indexed="63"/>
      </top>
      <bottom style="double"/>
    </border>
    <border>
      <left style="thin"/>
      <right>
        <color indexed="63"/>
      </right>
      <top style="hair"/>
      <bottom style="hair"/>
    </border>
    <border>
      <left style="medium">
        <color indexed="10"/>
      </left>
      <right style="medium">
        <color indexed="10"/>
      </right>
      <top style="hair"/>
      <bottom style="medium">
        <color indexed="10"/>
      </bottom>
    </border>
    <border>
      <left style="medium">
        <color indexed="10"/>
      </left>
      <right style="medium">
        <color indexed="10"/>
      </right>
      <top style="medium">
        <color indexed="10"/>
      </top>
      <bottom style="hair"/>
    </border>
    <border>
      <left style="hair"/>
      <right style="hair"/>
      <top style="double"/>
      <bottom>
        <color indexed="63"/>
      </bottom>
    </border>
    <border>
      <left style="hair"/>
      <right>
        <color indexed="63"/>
      </right>
      <top style="double"/>
      <bottom>
        <color indexed="63"/>
      </bottom>
    </border>
    <border>
      <left style="hair"/>
      <right style="double"/>
      <top style="double"/>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hair"/>
      <bottom>
        <color indexed="63"/>
      </bottom>
    </border>
    <border>
      <left style="hair"/>
      <right style="double"/>
      <top>
        <color indexed="63"/>
      </top>
      <bottom>
        <color indexed="63"/>
      </bottom>
    </border>
    <border>
      <left style="hair"/>
      <right style="double"/>
      <top style="double"/>
      <bottom style="thin"/>
    </border>
    <border>
      <left style="double"/>
      <right>
        <color indexed="63"/>
      </right>
      <top>
        <color indexed="63"/>
      </top>
      <bottom style="hair"/>
    </border>
    <border>
      <left style="hair"/>
      <right style="hair"/>
      <top>
        <color indexed="63"/>
      </top>
      <bottom style="double"/>
    </border>
    <border>
      <left style="medium">
        <color indexed="18"/>
      </left>
      <right style="hair"/>
      <top style="hair"/>
      <bottom style="thin"/>
    </border>
    <border>
      <left style="hair"/>
      <right style="hair"/>
      <top style="hair"/>
      <bottom style="medium">
        <color indexed="18"/>
      </bottom>
    </border>
    <border>
      <left style="medium">
        <color indexed="12"/>
      </left>
      <right style="hair"/>
      <top style="hair"/>
      <bottom>
        <color indexed="63"/>
      </bottom>
    </border>
    <border>
      <left style="medium">
        <color indexed="12"/>
      </left>
      <right style="hair"/>
      <top>
        <color indexed="63"/>
      </top>
      <bottom style="thin"/>
    </border>
    <border>
      <left style="hair"/>
      <right style="medium">
        <color indexed="12"/>
      </right>
      <top style="hair"/>
      <bottom style="thin"/>
    </border>
    <border>
      <left style="hair"/>
      <right style="medium">
        <color indexed="12"/>
      </right>
      <top style="hair"/>
      <bottom style="hair"/>
    </border>
    <border>
      <left style="hair"/>
      <right style="hair"/>
      <top style="hair"/>
      <bottom style="medium">
        <color indexed="12"/>
      </bottom>
    </border>
    <border>
      <left style="hair"/>
      <right style="medium">
        <color indexed="12"/>
      </right>
      <top style="hair"/>
      <bottom style="medium">
        <color indexed="12"/>
      </bottom>
    </border>
    <border>
      <left style="double"/>
      <right style="hair"/>
      <top style="thin"/>
      <bottom>
        <color indexed="63"/>
      </bottom>
    </border>
    <border>
      <left style="hair"/>
      <right style="hair"/>
      <top style="thin"/>
      <bottom>
        <color indexed="63"/>
      </bottom>
    </border>
    <border>
      <left style="thin"/>
      <right style="thin"/>
      <top style="thin"/>
      <bottom>
        <color indexed="63"/>
      </bottom>
    </border>
    <border>
      <left>
        <color indexed="63"/>
      </left>
      <right style="double"/>
      <top style="thin"/>
      <bottom>
        <color indexed="63"/>
      </bottom>
    </border>
    <border>
      <left style="hair"/>
      <right style="double"/>
      <top style="thin"/>
      <bottom>
        <color indexed="63"/>
      </bottom>
    </border>
    <border>
      <left style="double"/>
      <right style="hair"/>
      <top style="double"/>
      <bottom>
        <color indexed="63"/>
      </bottom>
    </border>
    <border>
      <left style="double"/>
      <right style="hair"/>
      <top>
        <color indexed="63"/>
      </top>
      <bottom style="double"/>
    </border>
    <border>
      <left style="hair"/>
      <right style="medium">
        <color indexed="18"/>
      </right>
      <top style="thin"/>
      <bottom style="hair"/>
    </border>
    <border>
      <left style="hair"/>
      <right style="medium">
        <color indexed="18"/>
      </right>
      <top style="hair"/>
      <bottom style="hair"/>
    </border>
    <border>
      <left style="hair"/>
      <right style="hair"/>
      <top style="medium">
        <color indexed="18"/>
      </top>
      <bottom style="double"/>
    </border>
    <border>
      <left style="hair"/>
      <right style="medium">
        <color indexed="12"/>
      </right>
      <top style="thin"/>
      <bottom style="hair"/>
    </border>
    <border>
      <left style="hair"/>
      <right style="medium">
        <color indexed="12"/>
      </right>
      <top style="hair"/>
      <bottom style="medium">
        <color indexed="18"/>
      </bottom>
    </border>
    <border>
      <left style="hair"/>
      <right style="hair"/>
      <top style="medium">
        <color indexed="12"/>
      </top>
      <bottom style="double"/>
    </border>
    <border>
      <left style="hair"/>
      <right style="hair"/>
      <top style="double"/>
      <bottom style="double"/>
    </border>
    <border>
      <left style="hair"/>
      <right style="double"/>
      <top>
        <color indexed="63"/>
      </top>
      <bottom style="double"/>
    </border>
    <border>
      <left>
        <color indexed="63"/>
      </left>
      <right style="double"/>
      <top style="thin"/>
      <bottom style="thin"/>
    </border>
    <border>
      <left style="double"/>
      <right style="double"/>
      <top style="hair"/>
      <bottom style="hair"/>
    </border>
    <border>
      <left style="double"/>
      <right style="double"/>
      <top>
        <color indexed="63"/>
      </top>
      <bottom>
        <color indexed="63"/>
      </bottom>
    </border>
    <border>
      <left style="double"/>
      <right style="double"/>
      <top style="thin"/>
      <bottom>
        <color indexed="63"/>
      </bottom>
    </border>
    <border>
      <left style="double"/>
      <right style="double"/>
      <top style="hair"/>
      <bottom style="double"/>
    </border>
    <border>
      <left style="thin"/>
      <right style="hair"/>
      <top style="thin"/>
      <bottom style="hair"/>
    </border>
    <border>
      <left style="thin"/>
      <right style="thin"/>
      <top>
        <color indexed="63"/>
      </top>
      <bottom>
        <color indexed="63"/>
      </bottom>
    </border>
    <border>
      <left style="thin"/>
      <right style="thin"/>
      <top>
        <color indexed="63"/>
      </top>
      <bottom style="thin"/>
    </border>
    <border>
      <left>
        <color indexed="63"/>
      </left>
      <right style="double"/>
      <top>
        <color indexed="63"/>
      </top>
      <bottom style="thin"/>
    </border>
    <border>
      <left>
        <color indexed="63"/>
      </left>
      <right style="double"/>
      <top style="hair"/>
      <bottom style="double"/>
    </border>
    <border>
      <left style="double"/>
      <right>
        <color indexed="63"/>
      </right>
      <top style="thin"/>
      <bottom style="double"/>
    </border>
    <border>
      <left style="double"/>
      <right>
        <color indexed="63"/>
      </right>
      <top style="hair"/>
      <bottom style="thin"/>
    </border>
    <border>
      <left style="double"/>
      <right>
        <color indexed="63"/>
      </right>
      <top>
        <color indexed="63"/>
      </top>
      <bottom style="thin"/>
    </border>
    <border>
      <left style="hair"/>
      <right style="thin"/>
      <top>
        <color indexed="63"/>
      </top>
      <bottom>
        <color indexed="63"/>
      </bottom>
    </border>
    <border>
      <left style="thin"/>
      <right style="thin"/>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double"/>
      <right style="hair"/>
      <top style="thin"/>
      <bottom style="thin"/>
    </border>
    <border>
      <left>
        <color indexed="63"/>
      </left>
      <right style="thin"/>
      <top style="hair"/>
      <bottom style="hair"/>
    </border>
    <border>
      <left style="thin"/>
      <right>
        <color indexed="63"/>
      </right>
      <top>
        <color indexed="63"/>
      </top>
      <bottom style="double"/>
    </border>
    <border>
      <left>
        <color indexed="63"/>
      </left>
      <right style="double"/>
      <top>
        <color indexed="63"/>
      </top>
      <bottom style="double"/>
    </border>
    <border>
      <left style="double"/>
      <right style="hair"/>
      <top style="double"/>
      <bottom style="thin"/>
    </border>
    <border>
      <left style="hair"/>
      <right>
        <color indexed="63"/>
      </right>
      <top style="double"/>
      <bottom style="thin"/>
    </border>
    <border>
      <left style="hair"/>
      <right style="thin"/>
      <top>
        <color indexed="63"/>
      </top>
      <bottom style="double"/>
    </border>
    <border>
      <left style="thin"/>
      <right>
        <color indexed="63"/>
      </right>
      <top style="thin"/>
      <bottom style="hair"/>
    </border>
    <border>
      <left style="medium">
        <color indexed="18"/>
      </left>
      <right>
        <color indexed="63"/>
      </right>
      <top style="hair"/>
      <bottom style="hair"/>
    </border>
    <border>
      <left style="medium">
        <color indexed="12"/>
      </left>
      <right>
        <color indexed="63"/>
      </right>
      <top style="medium">
        <color indexed="12"/>
      </top>
      <bottom style="hair"/>
    </border>
    <border>
      <left>
        <color indexed="63"/>
      </left>
      <right>
        <color indexed="63"/>
      </right>
      <top style="medium">
        <color indexed="12"/>
      </top>
      <bottom style="hair"/>
    </border>
    <border>
      <left>
        <color indexed="63"/>
      </left>
      <right style="medium">
        <color indexed="12"/>
      </right>
      <top style="medium">
        <color indexed="12"/>
      </top>
      <bottom style="hair"/>
    </border>
    <border>
      <left style="medium">
        <color indexed="18"/>
      </left>
      <right>
        <color indexed="63"/>
      </right>
      <top style="medium">
        <color indexed="18"/>
      </top>
      <bottom style="hair"/>
    </border>
    <border>
      <left>
        <color indexed="63"/>
      </left>
      <right>
        <color indexed="63"/>
      </right>
      <top style="medium">
        <color indexed="18"/>
      </top>
      <bottom style="hair"/>
    </border>
    <border>
      <left>
        <color indexed="63"/>
      </left>
      <right style="hair"/>
      <top style="double"/>
      <bottom>
        <color indexed="63"/>
      </bottom>
    </border>
    <border>
      <left>
        <color indexed="63"/>
      </left>
      <right style="medium">
        <color indexed="12"/>
      </right>
      <top style="hair"/>
      <bottom style="hair"/>
    </border>
    <border>
      <left style="hair"/>
      <right style="thin"/>
      <top>
        <color indexed="63"/>
      </top>
      <bottom style="thin"/>
    </border>
    <border>
      <left style="hair"/>
      <right style="hair"/>
      <top style="medium">
        <color indexed="10"/>
      </top>
      <bottom>
        <color indexed="63"/>
      </bottom>
    </border>
    <border>
      <left style="hair"/>
      <right>
        <color indexed="63"/>
      </right>
      <top style="medium">
        <color indexed="10"/>
      </top>
      <bottom>
        <color indexed="63"/>
      </bottom>
    </border>
    <border>
      <left>
        <color indexed="63"/>
      </left>
      <right style="hair"/>
      <top style="medium">
        <color indexed="10"/>
      </top>
      <bottom>
        <color indexed="63"/>
      </bottom>
    </border>
    <border>
      <left style="hair"/>
      <right style="medium">
        <color indexed="10"/>
      </right>
      <top style="medium">
        <color indexed="10"/>
      </top>
      <bottom>
        <color indexed="63"/>
      </bottom>
    </border>
    <border>
      <left style="hair">
        <color indexed="8"/>
      </left>
      <right style="medium">
        <color indexed="10"/>
      </right>
      <top>
        <color indexed="63"/>
      </top>
      <bottom>
        <color indexed="63"/>
      </bottom>
    </border>
    <border>
      <left style="double"/>
      <right style="double"/>
      <top style="double"/>
      <bottom>
        <color indexed="63"/>
      </bottom>
    </border>
    <border>
      <left style="double"/>
      <right style="double"/>
      <top>
        <color indexed="63"/>
      </top>
      <bottom style="thin"/>
    </border>
  </borders>
  <cellStyleXfs count="84">
    <xf numFmtId="38"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7" fillId="27" borderId="0" applyNumberFormat="0" applyBorder="0" applyAlignment="0" applyProtection="0"/>
    <xf numFmtId="0" fontId="98" fillId="28" borderId="1" applyNumberFormat="0" applyAlignment="0" applyProtection="0"/>
    <xf numFmtId="0" fontId="9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6" fontId="0" fillId="30" borderId="3">
      <alignment/>
      <protection/>
    </xf>
    <xf numFmtId="6" fontId="18" fillId="0" borderId="3">
      <alignment/>
      <protection locked="0"/>
    </xf>
    <xf numFmtId="8" fontId="0" fillId="31" borderId="3">
      <alignment/>
      <protection/>
    </xf>
    <xf numFmtId="8" fontId="18" fillId="0" borderId="3">
      <alignment/>
      <protection locked="0"/>
    </xf>
    <xf numFmtId="38" fontId="0" fillId="30" borderId="3">
      <alignment/>
      <protection/>
    </xf>
    <xf numFmtId="38" fontId="18" fillId="2" borderId="3">
      <alignment/>
      <protection locked="0"/>
    </xf>
    <xf numFmtId="40" fontId="0" fillId="30" borderId="3">
      <alignment/>
      <protection/>
    </xf>
    <xf numFmtId="40" fontId="18" fillId="0" borderId="3">
      <alignment/>
      <protection locked="0"/>
    </xf>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00" fillId="0" borderId="0" applyNumberFormat="0" applyFill="0" applyBorder="0" applyAlignment="0" applyProtection="0"/>
    <xf numFmtId="0" fontId="13" fillId="0" borderId="0" applyNumberFormat="0" applyFill="0" applyBorder="0" applyAlignment="0" applyProtection="0"/>
    <xf numFmtId="0" fontId="101" fillId="32" borderId="0" applyNumberFormat="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37" fillId="30" borderId="0" applyNumberFormat="0" applyBorder="0" applyAlignment="0" applyProtection="0"/>
    <xf numFmtId="0" fontId="105" fillId="33" borderId="1" applyNumberFormat="0" applyAlignment="0" applyProtection="0"/>
    <xf numFmtId="0" fontId="106" fillId="0" borderId="7" applyNumberFormat="0" applyFill="0" applyAlignment="0" applyProtection="0"/>
    <xf numFmtId="0" fontId="107" fillId="34" borderId="0" applyNumberFormat="0" applyBorder="0" applyAlignment="0" applyProtection="0"/>
    <xf numFmtId="0" fontId="0" fillId="35" borderId="8" applyNumberFormat="0" applyFont="0" applyAlignment="0" applyProtection="0"/>
    <xf numFmtId="38" fontId="0" fillId="30" borderId="3">
      <alignment/>
      <protection/>
    </xf>
    <xf numFmtId="38" fontId="18" fillId="0" borderId="3">
      <alignment/>
      <protection locked="0"/>
    </xf>
    <xf numFmtId="179" fontId="0" fillId="36" borderId="3">
      <alignment/>
      <protection/>
    </xf>
    <xf numFmtId="179" fontId="18" fillId="0" borderId="3">
      <alignment/>
      <protection locked="0"/>
    </xf>
    <xf numFmtId="40" fontId="0" fillId="36" borderId="3">
      <alignment/>
      <protection/>
    </xf>
    <xf numFmtId="40" fontId="18" fillId="0" borderId="3">
      <alignment/>
      <protection locked="0"/>
    </xf>
    <xf numFmtId="0" fontId="108" fillId="28" borderId="9" applyNumberFormat="0" applyAlignment="0" applyProtection="0"/>
    <xf numFmtId="9" fontId="0" fillId="0" borderId="0" applyFont="0" applyFill="0" applyBorder="0" applyAlignment="0" applyProtection="0"/>
    <xf numFmtId="10" fontId="0" fillId="30" borderId="3">
      <alignment/>
      <protection/>
    </xf>
    <xf numFmtId="10" fontId="18" fillId="2" borderId="3">
      <alignment/>
      <protection locked="0"/>
    </xf>
    <xf numFmtId="0" fontId="0" fillId="37" borderId="0">
      <alignment/>
      <protection/>
    </xf>
    <xf numFmtId="0" fontId="109" fillId="0" borderId="0" applyNumberFormat="0" applyFill="0" applyBorder="0" applyAlignment="0" applyProtection="0"/>
    <xf numFmtId="0" fontId="110" fillId="0" borderId="10" applyNumberFormat="0" applyFill="0" applyAlignment="0" applyProtection="0"/>
    <xf numFmtId="180" fontId="0" fillId="0" borderId="0" applyFont="0" applyFill="0" applyBorder="0" applyAlignment="0" applyProtection="0"/>
    <xf numFmtId="181" fontId="0" fillId="0" borderId="0" applyFont="0" applyFill="0" applyBorder="0" applyAlignment="0" applyProtection="0"/>
    <xf numFmtId="0" fontId="111" fillId="0" borderId="0" applyNumberFormat="0" applyFill="0" applyBorder="0" applyAlignment="0" applyProtection="0"/>
  </cellStyleXfs>
  <cellXfs count="2064">
    <xf numFmtId="38" fontId="0" fillId="2" borderId="0" xfId="0" applyAlignment="1">
      <alignment/>
    </xf>
    <xf numFmtId="38" fontId="0" fillId="30" borderId="3" xfId="48">
      <alignment/>
      <protection/>
    </xf>
    <xf numFmtId="38" fontId="0" fillId="2" borderId="0" xfId="0" applyAlignment="1">
      <alignment horizontal="center"/>
    </xf>
    <xf numFmtId="38" fontId="0" fillId="2" borderId="0" xfId="0" applyBorder="1" applyAlignment="1">
      <alignment/>
    </xf>
    <xf numFmtId="3" fontId="0" fillId="2" borderId="0" xfId="0" applyNumberFormat="1" applyFont="1" applyAlignment="1">
      <alignment/>
    </xf>
    <xf numFmtId="3" fontId="0" fillId="2" borderId="0" xfId="0" applyNumberFormat="1" applyFont="1" applyAlignment="1">
      <alignment horizontal="center"/>
    </xf>
    <xf numFmtId="38" fontId="0" fillId="2" borderId="0" xfId="0" applyFont="1" applyAlignment="1">
      <alignment/>
    </xf>
    <xf numFmtId="38" fontId="0" fillId="0" borderId="0" xfId="0" applyFont="1" applyFill="1" applyAlignment="1">
      <alignment/>
    </xf>
    <xf numFmtId="38" fontId="3" fillId="0" borderId="0" xfId="0" applyFont="1" applyFill="1" applyAlignment="1">
      <alignment horizontal="center"/>
    </xf>
    <xf numFmtId="38" fontId="0" fillId="0" borderId="0" xfId="0" applyFont="1" applyFill="1" applyBorder="1" applyAlignment="1">
      <alignment horizontal="right"/>
    </xf>
    <xf numFmtId="174" fontId="0" fillId="0" borderId="0" xfId="0" applyNumberFormat="1" applyFont="1" applyFill="1" applyBorder="1" applyAlignment="1">
      <alignment/>
    </xf>
    <xf numFmtId="38" fontId="0" fillId="0" borderId="0" xfId="0" applyFont="1" applyFill="1" applyBorder="1" applyAlignment="1">
      <alignment/>
    </xf>
    <xf numFmtId="38" fontId="3" fillId="2" borderId="11" xfId="0" applyFont="1" applyBorder="1" applyAlignment="1">
      <alignment vertical="top"/>
    </xf>
    <xf numFmtId="38" fontId="0" fillId="2" borderId="0" xfId="0" applyFont="1" applyAlignment="1">
      <alignment vertical="center"/>
    </xf>
    <xf numFmtId="38" fontId="0" fillId="2" borderId="0" xfId="0" applyBorder="1" applyAlignment="1">
      <alignment vertical="center"/>
    </xf>
    <xf numFmtId="38" fontId="0" fillId="2" borderId="0" xfId="0" applyBorder="1" applyAlignment="1">
      <alignment horizontal="center"/>
    </xf>
    <xf numFmtId="38" fontId="0" fillId="2" borderId="0" xfId="0" applyAlignment="1">
      <alignment horizontal="left"/>
    </xf>
    <xf numFmtId="38" fontId="0" fillId="2" borderId="12" xfId="0" applyBorder="1" applyAlignment="1">
      <alignment/>
    </xf>
    <xf numFmtId="38" fontId="0" fillId="2" borderId="0" xfId="0" applyAlignment="1">
      <alignment/>
    </xf>
    <xf numFmtId="3" fontId="9" fillId="2" borderId="0" xfId="0" applyNumberFormat="1" applyFont="1" applyFill="1" applyAlignment="1">
      <alignment horizontal="center"/>
    </xf>
    <xf numFmtId="38" fontId="0" fillId="2" borderId="13" xfId="0" applyBorder="1" applyAlignment="1">
      <alignment/>
    </xf>
    <xf numFmtId="38" fontId="0" fillId="2" borderId="0" xfId="0" applyBorder="1" applyAlignment="1">
      <alignment/>
    </xf>
    <xf numFmtId="38" fontId="3" fillId="2" borderId="11" xfId="0" applyFont="1" applyBorder="1" applyAlignment="1">
      <alignment/>
    </xf>
    <xf numFmtId="38" fontId="3" fillId="2" borderId="0" xfId="0" applyFont="1" applyBorder="1" applyAlignment="1">
      <alignment/>
    </xf>
    <xf numFmtId="38" fontId="0" fillId="2" borderId="11" xfId="0" applyBorder="1" applyAlignment="1">
      <alignment/>
    </xf>
    <xf numFmtId="3" fontId="0" fillId="2" borderId="0" xfId="0" applyNumberFormat="1" applyFont="1" applyBorder="1" applyAlignment="1">
      <alignment horizontal="center"/>
    </xf>
    <xf numFmtId="3" fontId="0" fillId="2" borderId="0" xfId="0" applyNumberFormat="1" applyFont="1" applyBorder="1" applyAlignment="1" applyProtection="1">
      <alignment/>
      <protection locked="0"/>
    </xf>
    <xf numFmtId="3" fontId="1" fillId="0" borderId="0" xfId="0" applyNumberFormat="1" applyFont="1" applyFill="1" applyBorder="1" applyAlignment="1">
      <alignment horizontal="center"/>
    </xf>
    <xf numFmtId="38" fontId="16" fillId="2" borderId="0" xfId="0" applyFont="1" applyAlignment="1">
      <alignment/>
    </xf>
    <xf numFmtId="3" fontId="16" fillId="2" borderId="0" xfId="0" applyNumberFormat="1" applyFont="1" applyAlignment="1">
      <alignment/>
    </xf>
    <xf numFmtId="3" fontId="16" fillId="2" borderId="0" xfId="0" applyNumberFormat="1" applyFont="1" applyAlignment="1">
      <alignment horizontal="center"/>
    </xf>
    <xf numFmtId="38" fontId="0" fillId="1" borderId="14" xfId="0" applyFill="1" applyBorder="1" applyAlignment="1">
      <alignment/>
    </xf>
    <xf numFmtId="38" fontId="0" fillId="1" borderId="15" xfId="0" applyFill="1" applyBorder="1" applyAlignment="1">
      <alignment/>
    </xf>
    <xf numFmtId="38" fontId="0" fillId="1" borderId="16" xfId="0" applyFill="1" applyBorder="1" applyAlignment="1">
      <alignment/>
    </xf>
    <xf numFmtId="38" fontId="0" fillId="1" borderId="17" xfId="0" applyFill="1" applyBorder="1" applyAlignment="1">
      <alignment/>
    </xf>
    <xf numFmtId="38" fontId="0" fillId="1" borderId="18" xfId="0" applyFill="1" applyBorder="1" applyAlignment="1">
      <alignment/>
    </xf>
    <xf numFmtId="38" fontId="0" fillId="2" borderId="0" xfId="0" applyFont="1" applyAlignment="1">
      <alignment/>
    </xf>
    <xf numFmtId="38" fontId="0" fillId="2" borderId="0" xfId="0" applyFont="1" applyBorder="1" applyAlignment="1" applyProtection="1">
      <alignment/>
      <protection locked="0"/>
    </xf>
    <xf numFmtId="38" fontId="0" fillId="1" borderId="19" xfId="0" applyFill="1" applyBorder="1" applyAlignment="1">
      <alignment/>
    </xf>
    <xf numFmtId="38" fontId="0" fillId="1" borderId="20" xfId="0" applyFill="1" applyBorder="1" applyAlignment="1">
      <alignment/>
    </xf>
    <xf numFmtId="38" fontId="0" fillId="2" borderId="0" xfId="0" applyFill="1" applyBorder="1" applyAlignment="1">
      <alignment/>
    </xf>
    <xf numFmtId="38" fontId="0" fillId="2" borderId="11" xfId="0" applyBorder="1" applyAlignment="1">
      <alignment horizontal="center"/>
    </xf>
    <xf numFmtId="38" fontId="0" fillId="2" borderId="0" xfId="0" applyBorder="1" applyAlignment="1" applyProtection="1">
      <alignment/>
      <protection locked="0"/>
    </xf>
    <xf numFmtId="38" fontId="0" fillId="2" borderId="0" xfId="0" applyBorder="1" applyAlignment="1" applyProtection="1">
      <alignment/>
      <protection/>
    </xf>
    <xf numFmtId="38" fontId="5" fillId="2" borderId="0" xfId="0" applyFont="1" applyBorder="1" applyAlignment="1">
      <alignment vertical="top"/>
    </xf>
    <xf numFmtId="38" fontId="0" fillId="1" borderId="21" xfId="0" applyFill="1" applyBorder="1" applyAlignment="1">
      <alignment/>
    </xf>
    <xf numFmtId="38" fontId="0" fillId="1" borderId="22" xfId="0" applyFill="1" applyBorder="1" applyAlignment="1">
      <alignment/>
    </xf>
    <xf numFmtId="38" fontId="3" fillId="0" borderId="0" xfId="0" applyFont="1" applyFill="1" applyAlignment="1">
      <alignment horizontal="left"/>
    </xf>
    <xf numFmtId="38" fontId="8" fillId="2" borderId="0" xfId="0" applyFont="1" applyFill="1" applyAlignment="1">
      <alignment horizontal="left"/>
    </xf>
    <xf numFmtId="38" fontId="0" fillId="2" borderId="0" xfId="0" applyBorder="1" applyAlignment="1">
      <alignment horizontal="right"/>
    </xf>
    <xf numFmtId="3" fontId="0" fillId="2" borderId="23" xfId="0" applyNumberFormat="1" applyFont="1" applyBorder="1" applyAlignment="1">
      <alignment horizontal="left"/>
    </xf>
    <xf numFmtId="3" fontId="0" fillId="2" borderId="0" xfId="0" applyNumberFormat="1" applyFont="1" applyBorder="1" applyAlignment="1">
      <alignment horizontal="left"/>
    </xf>
    <xf numFmtId="38" fontId="18" fillId="2" borderId="24" xfId="0" applyFont="1" applyBorder="1" applyAlignment="1" applyProtection="1">
      <alignment/>
      <protection locked="0"/>
    </xf>
    <xf numFmtId="38" fontId="18" fillId="2" borderId="25" xfId="0" applyFont="1" applyBorder="1" applyAlignment="1">
      <alignment horizontal="center"/>
    </xf>
    <xf numFmtId="38" fontId="18" fillId="2" borderId="26" xfId="0" applyFont="1" applyBorder="1" applyAlignment="1">
      <alignment horizontal="center"/>
    </xf>
    <xf numFmtId="3" fontId="18" fillId="2" borderId="3" xfId="0" applyNumberFormat="1" applyFont="1" applyBorder="1" applyAlignment="1">
      <alignment horizontal="center" wrapText="1"/>
    </xf>
    <xf numFmtId="38" fontId="18" fillId="2" borderId="15" xfId="0" applyFont="1" applyBorder="1" applyAlignment="1">
      <alignment horizontal="center"/>
    </xf>
    <xf numFmtId="38" fontId="0" fillId="2" borderId="0" xfId="0" applyFill="1" applyAlignment="1">
      <alignment/>
    </xf>
    <xf numFmtId="38" fontId="11" fillId="2" borderId="0" xfId="0" applyFont="1" applyAlignment="1">
      <alignment/>
    </xf>
    <xf numFmtId="38" fontId="0" fillId="2" borderId="11" xfId="0" applyBorder="1" applyAlignment="1">
      <alignment vertical="top"/>
    </xf>
    <xf numFmtId="38" fontId="0" fillId="2" borderId="0" xfId="0" applyBorder="1" applyAlignment="1" applyProtection="1">
      <alignment/>
      <protection/>
    </xf>
    <xf numFmtId="38" fontId="16" fillId="38" borderId="0" xfId="0" applyFont="1" applyFill="1" applyAlignment="1">
      <alignment/>
    </xf>
    <xf numFmtId="38" fontId="0" fillId="2" borderId="11" xfId="0" applyBorder="1" applyAlignment="1">
      <alignment horizontal="right"/>
    </xf>
    <xf numFmtId="38" fontId="3" fillId="2" borderId="0" xfId="0" applyFont="1" applyBorder="1" applyAlignment="1">
      <alignment/>
    </xf>
    <xf numFmtId="49" fontId="18" fillId="2" borderId="27" xfId="0" applyNumberFormat="1" applyFont="1" applyBorder="1" applyAlignment="1" applyProtection="1">
      <alignment horizontal="center"/>
      <protection locked="0"/>
    </xf>
    <xf numFmtId="49" fontId="18" fillId="2" borderId="3" xfId="0" applyNumberFormat="1" applyFont="1" applyBorder="1" applyAlignment="1" applyProtection="1">
      <alignment horizontal="center"/>
      <protection locked="0"/>
    </xf>
    <xf numFmtId="38" fontId="18" fillId="2" borderId="28" xfId="0" applyFont="1" applyBorder="1" applyAlignment="1">
      <alignment horizontal="center" vertical="center"/>
    </xf>
    <xf numFmtId="38" fontId="18" fillId="2" borderId="28" xfId="0" applyFont="1" applyBorder="1" applyAlignment="1">
      <alignment horizontal="center" vertical="center" wrapText="1"/>
    </xf>
    <xf numFmtId="3" fontId="3" fillId="2" borderId="29" xfId="0" applyNumberFormat="1" applyFont="1" applyBorder="1" applyAlignment="1">
      <alignment horizontal="left"/>
    </xf>
    <xf numFmtId="3" fontId="18" fillId="2" borderId="30" xfId="0" applyNumberFormat="1" applyFont="1" applyBorder="1" applyAlignment="1">
      <alignment horizontal="center" vertical="center" wrapText="1"/>
    </xf>
    <xf numFmtId="3" fontId="11" fillId="2" borderId="0" xfId="0" applyNumberFormat="1" applyFont="1" applyAlignment="1" applyProtection="1">
      <alignment horizontal="center"/>
      <protection/>
    </xf>
    <xf numFmtId="3" fontId="16" fillId="2" borderId="0" xfId="0" applyNumberFormat="1" applyFont="1" applyAlignment="1" applyProtection="1">
      <alignment horizontal="center"/>
      <protection/>
    </xf>
    <xf numFmtId="3" fontId="16" fillId="2" borderId="0" xfId="0" applyNumberFormat="1" applyFont="1" applyAlignment="1" applyProtection="1">
      <alignment/>
      <protection/>
    </xf>
    <xf numFmtId="4" fontId="16" fillId="2" borderId="0" xfId="0" applyNumberFormat="1" applyFont="1" applyAlignment="1" applyProtection="1">
      <alignment horizontal="center"/>
      <protection/>
    </xf>
    <xf numFmtId="3" fontId="16" fillId="2" borderId="0" xfId="0" applyNumberFormat="1" applyFont="1" applyAlignment="1" applyProtection="1">
      <alignment horizontal="right"/>
      <protection/>
    </xf>
    <xf numFmtId="3" fontId="0" fillId="2" borderId="0" xfId="0" applyNumberFormat="1" applyFont="1" applyAlignment="1" applyProtection="1">
      <alignment/>
      <protection/>
    </xf>
    <xf numFmtId="3" fontId="18" fillId="2" borderId="3" xfId="0" applyNumberFormat="1" applyFont="1" applyBorder="1" applyAlignment="1">
      <alignment horizontal="center" vertical="center" wrapText="1"/>
    </xf>
    <xf numFmtId="3" fontId="0" fillId="2" borderId="3" xfId="0" applyNumberFormat="1" applyFont="1" applyBorder="1" applyAlignment="1">
      <alignment horizontal="center" vertical="center" wrapText="1"/>
    </xf>
    <xf numFmtId="38" fontId="0" fillId="38" borderId="0" xfId="0" applyFill="1" applyAlignment="1">
      <alignment/>
    </xf>
    <xf numFmtId="3" fontId="3" fillId="2" borderId="31" xfId="0" applyNumberFormat="1" applyFont="1" applyBorder="1" applyAlignment="1">
      <alignment horizontal="left"/>
    </xf>
    <xf numFmtId="38" fontId="3" fillId="2" borderId="32" xfId="0" applyFont="1" applyBorder="1" applyAlignment="1">
      <alignment/>
    </xf>
    <xf numFmtId="38" fontId="18" fillId="1" borderId="15" xfId="0" applyFont="1" applyFill="1" applyBorder="1" applyAlignment="1">
      <alignment/>
    </xf>
    <xf numFmtId="38" fontId="18" fillId="2" borderId="33" xfId="0" applyFont="1" applyBorder="1" applyAlignment="1">
      <alignment horizontal="center" vertical="center"/>
    </xf>
    <xf numFmtId="38" fontId="18" fillId="2" borderId="34" xfId="0" applyFont="1" applyBorder="1" applyAlignment="1" applyProtection="1">
      <alignment/>
      <protection locked="0"/>
    </xf>
    <xf numFmtId="38" fontId="18" fillId="2" borderId="3" xfId="49">
      <alignment/>
      <protection locked="0"/>
    </xf>
    <xf numFmtId="38" fontId="18" fillId="0" borderId="3" xfId="69">
      <alignment/>
      <protection locked="0"/>
    </xf>
    <xf numFmtId="10" fontId="18" fillId="2" borderId="3" xfId="77">
      <alignment/>
      <protection locked="0"/>
    </xf>
    <xf numFmtId="38" fontId="0" fillId="30" borderId="35" xfId="48" applyBorder="1">
      <alignment/>
      <protection/>
    </xf>
    <xf numFmtId="38" fontId="0" fillId="30" borderId="36" xfId="48" applyBorder="1">
      <alignment/>
      <protection/>
    </xf>
    <xf numFmtId="6" fontId="0" fillId="30" borderId="37" xfId="44" applyBorder="1">
      <alignment/>
      <protection/>
    </xf>
    <xf numFmtId="6" fontId="0" fillId="30" borderId="38" xfId="44" applyBorder="1">
      <alignment/>
      <protection/>
    </xf>
    <xf numFmtId="6" fontId="0" fillId="30" borderId="35" xfId="44" applyBorder="1">
      <alignment/>
      <protection/>
    </xf>
    <xf numFmtId="6" fontId="0" fillId="30" borderId="26" xfId="44" applyBorder="1">
      <alignment/>
      <protection/>
    </xf>
    <xf numFmtId="38" fontId="18" fillId="2" borderId="35" xfId="49" applyBorder="1">
      <alignment/>
      <protection locked="0"/>
    </xf>
    <xf numFmtId="38" fontId="18" fillId="2" borderId="33" xfId="49" applyBorder="1">
      <alignment/>
      <protection locked="0"/>
    </xf>
    <xf numFmtId="6" fontId="0" fillId="30" borderId="21" xfId="44" applyBorder="1">
      <alignment/>
      <protection/>
    </xf>
    <xf numFmtId="38" fontId="18" fillId="2" borderId="27" xfId="49" applyBorder="1">
      <alignment/>
      <protection locked="0"/>
    </xf>
    <xf numFmtId="38" fontId="0" fillId="30" borderId="33" xfId="48" applyBorder="1">
      <alignment/>
      <protection/>
    </xf>
    <xf numFmtId="38" fontId="0" fillId="30" borderId="38" xfId="48" applyBorder="1">
      <alignment/>
      <protection/>
    </xf>
    <xf numFmtId="38" fontId="0" fillId="30" borderId="26" xfId="48" applyBorder="1">
      <alignment/>
      <protection/>
    </xf>
    <xf numFmtId="3" fontId="18" fillId="2" borderId="39" xfId="0" applyNumberFormat="1" applyFont="1" applyBorder="1" applyAlignment="1">
      <alignment horizontal="center" vertical="center" wrapText="1"/>
    </xf>
    <xf numFmtId="38" fontId="18" fillId="2" borderId="39" xfId="49" applyBorder="1">
      <alignment/>
      <protection locked="0"/>
    </xf>
    <xf numFmtId="38" fontId="18" fillId="2" borderId="40" xfId="49" applyBorder="1">
      <alignment/>
      <protection locked="0"/>
    </xf>
    <xf numFmtId="15" fontId="18" fillId="2" borderId="3" xfId="0" applyNumberFormat="1" applyFont="1" applyBorder="1" applyAlignment="1" applyProtection="1">
      <alignment horizontal="right"/>
      <protection locked="0"/>
    </xf>
    <xf numFmtId="38" fontId="18" fillId="2" borderId="3" xfId="0" applyFont="1" applyBorder="1" applyAlignment="1" applyProtection="1">
      <alignment wrapText="1"/>
      <protection locked="0"/>
    </xf>
    <xf numFmtId="38" fontId="18" fillId="2" borderId="41" xfId="0" applyFont="1" applyBorder="1" applyAlignment="1" applyProtection="1">
      <alignment wrapText="1"/>
      <protection locked="0"/>
    </xf>
    <xf numFmtId="38" fontId="0" fillId="2" borderId="0" xfId="0" applyFont="1" applyAlignment="1" applyProtection="1">
      <alignment/>
      <protection/>
    </xf>
    <xf numFmtId="38" fontId="0" fillId="2" borderId="0" xfId="0" applyFont="1" applyAlignment="1" applyProtection="1">
      <alignment vertical="center"/>
      <protection/>
    </xf>
    <xf numFmtId="38" fontId="3" fillId="2" borderId="0" xfId="0" applyFont="1" applyAlignment="1" applyProtection="1">
      <alignment horizontal="center"/>
      <protection/>
    </xf>
    <xf numFmtId="38" fontId="3" fillId="2" borderId="24" xfId="0" applyFont="1" applyBorder="1" applyAlignment="1" applyProtection="1">
      <alignment/>
      <protection/>
    </xf>
    <xf numFmtId="38" fontId="3" fillId="2" borderId="3" xfId="0" applyFont="1" applyBorder="1" applyAlignment="1" applyProtection="1">
      <alignment horizontal="center" wrapText="1"/>
      <protection/>
    </xf>
    <xf numFmtId="38" fontId="3" fillId="2" borderId="35" xfId="0" applyFont="1" applyBorder="1" applyAlignment="1" applyProtection="1">
      <alignment horizontal="center" wrapText="1"/>
      <protection/>
    </xf>
    <xf numFmtId="38" fontId="3" fillId="2" borderId="0" xfId="0" applyFont="1" applyAlignment="1" applyProtection="1">
      <alignment/>
      <protection/>
    </xf>
    <xf numFmtId="38" fontId="0" fillId="2" borderId="24" xfId="0" applyFont="1" applyBorder="1" applyAlignment="1" applyProtection="1">
      <alignment/>
      <protection/>
    </xf>
    <xf numFmtId="38" fontId="0" fillId="30" borderId="3" xfId="48" applyProtection="1">
      <alignment/>
      <protection/>
    </xf>
    <xf numFmtId="38" fontId="0" fillId="30" borderId="35" xfId="48" applyBorder="1" applyProtection="1">
      <alignment/>
      <protection/>
    </xf>
    <xf numFmtId="38" fontId="0" fillId="30" borderId="3" xfId="48" applyBorder="1" applyProtection="1">
      <alignment/>
      <protection/>
    </xf>
    <xf numFmtId="38" fontId="0" fillId="30" borderId="33" xfId="48" applyBorder="1" applyProtection="1">
      <alignment/>
      <protection/>
    </xf>
    <xf numFmtId="38" fontId="0" fillId="30" borderId="36" xfId="48" applyBorder="1" applyProtection="1">
      <alignment/>
      <protection/>
    </xf>
    <xf numFmtId="38" fontId="0" fillId="30" borderId="28" xfId="48" applyBorder="1" applyProtection="1">
      <alignment/>
      <protection/>
    </xf>
    <xf numFmtId="38" fontId="0" fillId="30" borderId="26" xfId="48" applyBorder="1" applyProtection="1">
      <alignment/>
      <protection/>
    </xf>
    <xf numFmtId="6" fontId="0" fillId="30" borderId="42" xfId="44" applyBorder="1" applyProtection="1">
      <alignment/>
      <protection/>
    </xf>
    <xf numFmtId="6" fontId="0" fillId="30" borderId="38" xfId="44" applyBorder="1" applyProtection="1">
      <alignment/>
      <protection/>
    </xf>
    <xf numFmtId="3" fontId="0" fillId="2" borderId="24" xfId="0" applyNumberFormat="1" applyFont="1" applyBorder="1" applyAlignment="1" applyProtection="1">
      <alignment/>
      <protection/>
    </xf>
    <xf numFmtId="38" fontId="18" fillId="2" borderId="24" xfId="0" applyFont="1" applyBorder="1" applyAlignment="1" applyProtection="1">
      <alignment/>
      <protection/>
    </xf>
    <xf numFmtId="38" fontId="3" fillId="2" borderId="43" xfId="0" applyFont="1" applyBorder="1" applyAlignment="1" applyProtection="1">
      <alignment/>
      <protection/>
    </xf>
    <xf numFmtId="6" fontId="0" fillId="30" borderId="37" xfId="44" applyBorder="1" applyProtection="1">
      <alignment/>
      <protection/>
    </xf>
    <xf numFmtId="38" fontId="3" fillId="2" borderId="0" xfId="0" applyFont="1" applyBorder="1" applyAlignment="1" applyProtection="1">
      <alignment/>
      <protection/>
    </xf>
    <xf numFmtId="38" fontId="3" fillId="2" borderId="44" xfId="0" applyFont="1" applyBorder="1" applyAlignment="1" applyProtection="1">
      <alignment/>
      <protection/>
    </xf>
    <xf numFmtId="6" fontId="0" fillId="30" borderId="45" xfId="44" applyBorder="1" applyProtection="1">
      <alignment/>
      <protection/>
    </xf>
    <xf numFmtId="38" fontId="0" fillId="30" borderId="27" xfId="48" applyBorder="1">
      <alignment/>
      <protection/>
    </xf>
    <xf numFmtId="3" fontId="0" fillId="2" borderId="31" xfId="0" applyNumberFormat="1" applyFont="1" applyFill="1" applyBorder="1" applyAlignment="1">
      <alignment/>
    </xf>
    <xf numFmtId="3" fontId="0" fillId="2" borderId="32" xfId="0" applyNumberFormat="1" applyFont="1" applyFill="1" applyBorder="1" applyAlignment="1">
      <alignment/>
    </xf>
    <xf numFmtId="38" fontId="0" fillId="2" borderId="30" xfId="0" applyBorder="1" applyAlignment="1">
      <alignment horizontal="center" vertical="center" wrapText="1"/>
    </xf>
    <xf numFmtId="38" fontId="18" fillId="2" borderId="46" xfId="0" applyFont="1" applyBorder="1" applyAlignment="1">
      <alignment horizontal="center" vertical="center"/>
    </xf>
    <xf numFmtId="38" fontId="0" fillId="2" borderId="36" xfId="0" applyBorder="1" applyAlignment="1">
      <alignment horizontal="center" vertical="center"/>
    </xf>
    <xf numFmtId="38" fontId="0" fillId="2" borderId="28" xfId="0" applyBorder="1" applyAlignment="1">
      <alignment horizontal="center" vertical="center"/>
    </xf>
    <xf numFmtId="38" fontId="18" fillId="2" borderId="30" xfId="0" applyFont="1" applyBorder="1" applyAlignment="1">
      <alignment horizontal="center" vertical="center"/>
    </xf>
    <xf numFmtId="38" fontId="18" fillId="2" borderId="20" xfId="0" applyFont="1" applyBorder="1" applyAlignment="1">
      <alignment horizontal="center" vertical="center"/>
    </xf>
    <xf numFmtId="38" fontId="0" fillId="2" borderId="47" xfId="0" applyBorder="1" applyAlignment="1">
      <alignment horizontal="center" vertical="center"/>
    </xf>
    <xf numFmtId="8" fontId="0" fillId="31" borderId="3" xfId="46">
      <alignment/>
      <protection/>
    </xf>
    <xf numFmtId="6" fontId="0" fillId="30" borderId="3" xfId="44">
      <alignment/>
      <protection/>
    </xf>
    <xf numFmtId="38" fontId="0" fillId="30" borderId="3" xfId="68">
      <alignment/>
      <protection/>
    </xf>
    <xf numFmtId="38" fontId="0" fillId="1" borderId="41" xfId="0" applyFont="1" applyFill="1" applyBorder="1" applyAlignment="1" applyProtection="1">
      <alignment horizontal="center"/>
      <protection/>
    </xf>
    <xf numFmtId="38" fontId="0" fillId="1" borderId="41" xfId="0" applyFont="1" applyFill="1" applyBorder="1" applyAlignment="1" applyProtection="1">
      <alignment/>
      <protection/>
    </xf>
    <xf numFmtId="38" fontId="0" fillId="1" borderId="19" xfId="0" applyFont="1" applyFill="1" applyBorder="1" applyAlignment="1" applyProtection="1">
      <alignment/>
      <protection/>
    </xf>
    <xf numFmtId="6" fontId="0" fillId="30" borderId="33" xfId="44" applyBorder="1">
      <alignment/>
      <protection/>
    </xf>
    <xf numFmtId="6" fontId="0" fillId="30" borderId="21" xfId="44" applyFont="1" applyBorder="1" applyProtection="1">
      <alignment/>
      <protection/>
    </xf>
    <xf numFmtId="6" fontId="0" fillId="30" borderId="36" xfId="44" applyBorder="1">
      <alignment/>
      <protection/>
    </xf>
    <xf numFmtId="6" fontId="0" fillId="30" borderId="37" xfId="44" applyFont="1" applyBorder="1" applyProtection="1">
      <alignment/>
      <protection/>
    </xf>
    <xf numFmtId="38" fontId="0" fillId="30" borderId="24" xfId="68" applyBorder="1">
      <alignment/>
      <protection/>
    </xf>
    <xf numFmtId="38" fontId="0" fillId="30" borderId="48" xfId="68" applyBorder="1">
      <alignment/>
      <protection/>
    </xf>
    <xf numFmtId="38" fontId="3" fillId="2" borderId="0" xfId="0" applyFont="1" applyFill="1" applyAlignment="1">
      <alignment horizontal="center" vertical="center"/>
    </xf>
    <xf numFmtId="38" fontId="0" fillId="2" borderId="0" xfId="0" applyFill="1" applyBorder="1" applyAlignment="1">
      <alignment/>
    </xf>
    <xf numFmtId="38" fontId="2" fillId="2" borderId="49" xfId="0" applyFont="1" applyBorder="1" applyAlignment="1">
      <alignment horizontal="center" vertical="center"/>
    </xf>
    <xf numFmtId="38" fontId="0" fillId="2" borderId="49" xfId="0" applyBorder="1" applyAlignment="1">
      <alignment horizontal="center" vertical="center"/>
    </xf>
    <xf numFmtId="38" fontId="18" fillId="2" borderId="30" xfId="0" applyFont="1" applyBorder="1" applyAlignment="1">
      <alignment horizontal="center" vertical="center" wrapText="1"/>
    </xf>
    <xf numFmtId="38" fontId="0" fillId="30" borderId="33" xfId="68" applyBorder="1">
      <alignment/>
      <protection/>
    </xf>
    <xf numFmtId="6" fontId="0" fillId="30" borderId="50" xfId="44" applyBorder="1">
      <alignment/>
      <protection/>
    </xf>
    <xf numFmtId="38" fontId="0" fillId="1" borderId="18" xfId="0" applyFill="1" applyBorder="1" applyAlignment="1">
      <alignment horizontal="right"/>
    </xf>
    <xf numFmtId="38" fontId="0" fillId="30" borderId="21" xfId="68" applyBorder="1">
      <alignment/>
      <protection/>
    </xf>
    <xf numFmtId="6" fontId="0" fillId="30" borderId="51" xfId="44" applyBorder="1">
      <alignment/>
      <protection/>
    </xf>
    <xf numFmtId="38" fontId="18" fillId="2" borderId="52" xfId="0" applyFont="1" applyBorder="1" applyAlignment="1">
      <alignment horizontal="center" vertical="center" wrapText="1"/>
    </xf>
    <xf numFmtId="38" fontId="18" fillId="2" borderId="53" xfId="0" applyFont="1" applyBorder="1" applyAlignment="1">
      <alignment horizontal="center" vertical="center" wrapText="1"/>
    </xf>
    <xf numFmtId="38" fontId="0" fillId="2" borderId="53" xfId="0" applyBorder="1" applyAlignment="1">
      <alignment horizontal="center" vertical="center" wrapText="1"/>
    </xf>
    <xf numFmtId="38" fontId="0" fillId="30" borderId="39" xfId="68" applyBorder="1">
      <alignment/>
      <protection/>
    </xf>
    <xf numFmtId="38" fontId="0" fillId="30" borderId="54" xfId="68" applyBorder="1">
      <alignment/>
      <protection/>
    </xf>
    <xf numFmtId="38" fontId="0" fillId="30" borderId="55" xfId="68" applyBorder="1">
      <alignment/>
      <protection/>
    </xf>
    <xf numFmtId="6" fontId="0" fillId="30" borderId="40" xfId="44" applyBorder="1">
      <alignment/>
      <protection/>
    </xf>
    <xf numFmtId="6" fontId="0" fillId="30" borderId="56" xfId="44" applyBorder="1">
      <alignment/>
      <protection/>
    </xf>
    <xf numFmtId="6" fontId="0" fillId="30" borderId="57" xfId="44" applyBorder="1">
      <alignment/>
      <protection/>
    </xf>
    <xf numFmtId="6" fontId="0" fillId="30" borderId="53" xfId="44" applyBorder="1">
      <alignment/>
      <protection/>
    </xf>
    <xf numFmtId="6" fontId="0" fillId="30" borderId="58" xfId="44" applyBorder="1">
      <alignment/>
      <protection/>
    </xf>
    <xf numFmtId="38" fontId="0" fillId="30" borderId="59" xfId="68" applyBorder="1">
      <alignment/>
      <protection/>
    </xf>
    <xf numFmtId="38" fontId="0" fillId="2" borderId="60" xfId="0" applyBorder="1" applyAlignment="1">
      <alignment horizontal="right"/>
    </xf>
    <xf numFmtId="38" fontId="0" fillId="2" borderId="61" xfId="0" applyBorder="1" applyAlignment="1">
      <alignment horizontal="right"/>
    </xf>
    <xf numFmtId="38" fontId="0" fillId="2" borderId="61" xfId="0" applyBorder="1" applyAlignment="1" applyProtection="1">
      <alignment horizontal="right"/>
      <protection/>
    </xf>
    <xf numFmtId="6" fontId="3" fillId="30" borderId="27" xfId="44" applyFont="1" applyBorder="1">
      <alignment/>
      <protection/>
    </xf>
    <xf numFmtId="38" fontId="18" fillId="2" borderId="3" xfId="49" applyBorder="1">
      <alignment/>
      <protection locked="0"/>
    </xf>
    <xf numFmtId="38" fontId="3" fillId="2" borderId="11" xfId="0" applyFont="1" applyBorder="1" applyAlignment="1">
      <alignment horizontal="right"/>
    </xf>
    <xf numFmtId="38" fontId="0" fillId="2" borderId="0" xfId="0" applyFont="1" applyBorder="1" applyAlignment="1" applyProtection="1">
      <alignment/>
      <protection/>
    </xf>
    <xf numFmtId="38" fontId="3" fillId="2" borderId="13" xfId="0" applyFont="1" applyBorder="1" applyAlignment="1" applyProtection="1">
      <alignment vertical="center"/>
      <protection/>
    </xf>
    <xf numFmtId="6" fontId="0" fillId="30" borderId="32" xfId="44" applyBorder="1">
      <alignment/>
      <protection/>
    </xf>
    <xf numFmtId="38" fontId="0" fillId="38" borderId="0" xfId="0" applyFill="1" applyBorder="1" applyAlignment="1">
      <alignment/>
    </xf>
    <xf numFmtId="38" fontId="0" fillId="30" borderId="3" xfId="48" applyBorder="1">
      <alignment/>
      <protection/>
    </xf>
    <xf numFmtId="6" fontId="0" fillId="30" borderId="42" xfId="44" applyBorder="1">
      <alignment/>
      <protection/>
    </xf>
    <xf numFmtId="38" fontId="3" fillId="2" borderId="0" xfId="0" applyFont="1" applyBorder="1" applyAlignment="1">
      <alignment horizontal="right"/>
    </xf>
    <xf numFmtId="173" fontId="0" fillId="2" borderId="0" xfId="0" applyNumberFormat="1" applyFont="1" applyAlignment="1" applyProtection="1">
      <alignment horizontal="left" vertical="center"/>
      <protection/>
    </xf>
    <xf numFmtId="38" fontId="3" fillId="2" borderId="62" xfId="0" applyFont="1" applyBorder="1" applyAlignment="1" applyProtection="1">
      <alignment/>
      <protection/>
    </xf>
    <xf numFmtId="38" fontId="16" fillId="2" borderId="0" xfId="0" applyFont="1" applyBorder="1" applyAlignment="1" applyProtection="1">
      <alignment/>
      <protection/>
    </xf>
    <xf numFmtId="5" fontId="16" fillId="2" borderId="0" xfId="0" applyNumberFormat="1" applyFont="1" applyBorder="1" applyAlignment="1" applyProtection="1">
      <alignment/>
      <protection/>
    </xf>
    <xf numFmtId="38" fontId="3" fillId="2" borderId="63" xfId="0" applyFont="1" applyBorder="1" applyAlignment="1" applyProtection="1">
      <alignment/>
      <protection/>
    </xf>
    <xf numFmtId="6" fontId="0" fillId="30" borderId="45" xfId="44" applyBorder="1">
      <alignment/>
      <protection/>
    </xf>
    <xf numFmtId="38" fontId="0" fillId="2" borderId="64" xfId="0" applyFont="1" applyBorder="1" applyAlignment="1" applyProtection="1">
      <alignment/>
      <protection/>
    </xf>
    <xf numFmtId="38" fontId="0" fillId="2" borderId="0" xfId="0" applyFont="1" applyBorder="1" applyAlignment="1" applyProtection="1">
      <alignment horizontal="left" vertical="top" textRotation="180"/>
      <protection/>
    </xf>
    <xf numFmtId="38" fontId="0" fillId="2" borderId="65" xfId="0" applyBorder="1" applyAlignment="1">
      <alignment horizontal="center" vertical="center" wrapText="1"/>
    </xf>
    <xf numFmtId="4" fontId="16" fillId="2" borderId="66" xfId="0" applyNumberFormat="1" applyFont="1" applyBorder="1" applyAlignment="1" applyProtection="1">
      <alignment horizontal="center"/>
      <protection/>
    </xf>
    <xf numFmtId="4" fontId="16" fillId="2" borderId="67" xfId="0" applyNumberFormat="1" applyFont="1" applyBorder="1" applyAlignment="1" applyProtection="1">
      <alignment horizontal="center"/>
      <protection/>
    </xf>
    <xf numFmtId="6" fontId="0" fillId="30" borderId="3" xfId="44" applyBorder="1">
      <alignment/>
      <protection/>
    </xf>
    <xf numFmtId="38" fontId="0" fillId="2" borderId="68" xfId="0" applyFont="1" applyBorder="1" applyAlignment="1">
      <alignment horizontal="center" vertical="center" wrapText="1"/>
    </xf>
    <xf numFmtId="38" fontId="19" fillId="2" borderId="30" xfId="0" applyFont="1" applyBorder="1" applyAlignment="1">
      <alignment horizontal="center" vertical="center" wrapText="1"/>
    </xf>
    <xf numFmtId="38" fontId="0" fillId="2" borderId="69" xfId="0" applyFont="1" applyBorder="1" applyAlignment="1">
      <alignment horizontal="center" vertical="center" wrapText="1"/>
    </xf>
    <xf numFmtId="38" fontId="0" fillId="2" borderId="70" xfId="0" applyFont="1" applyBorder="1" applyAlignment="1">
      <alignment horizontal="center" vertical="center" wrapText="1"/>
    </xf>
    <xf numFmtId="38" fontId="2" fillId="2" borderId="70" xfId="0" applyFont="1" applyBorder="1" applyAlignment="1">
      <alignment horizontal="center" vertical="center" wrapText="1"/>
    </xf>
    <xf numFmtId="6" fontId="0" fillId="30" borderId="28" xfId="44" applyBorder="1">
      <alignment/>
      <protection/>
    </xf>
    <xf numFmtId="38" fontId="0" fillId="30" borderId="21" xfId="48" applyBorder="1">
      <alignment/>
      <protection/>
    </xf>
    <xf numFmtId="38" fontId="3" fillId="2" borderId="11" xfId="0" applyFont="1" applyBorder="1" applyAlignment="1" applyProtection="1">
      <alignment/>
      <protection/>
    </xf>
    <xf numFmtId="38" fontId="3" fillId="2" borderId="12" xfId="0" applyFont="1" applyBorder="1" applyAlignment="1" applyProtection="1">
      <alignment horizontal="center" wrapText="1"/>
      <protection/>
    </xf>
    <xf numFmtId="38" fontId="3" fillId="2" borderId="11" xfId="0" applyFont="1" applyBorder="1" applyAlignment="1" applyProtection="1">
      <alignment/>
      <protection/>
    </xf>
    <xf numFmtId="3" fontId="16" fillId="2" borderId="0" xfId="0" applyNumberFormat="1" applyFont="1" applyAlignment="1" applyProtection="1">
      <alignment horizontal="center" wrapText="1"/>
      <protection/>
    </xf>
    <xf numFmtId="0" fontId="0" fillId="2" borderId="0" xfId="0" applyNumberFormat="1" applyBorder="1" applyAlignment="1" applyProtection="1">
      <alignment/>
      <protection/>
    </xf>
    <xf numFmtId="38" fontId="5" fillId="2" borderId="0" xfId="0" applyFont="1" applyBorder="1" applyAlignment="1" applyProtection="1">
      <alignment horizontal="right" vertical="center"/>
      <protection/>
    </xf>
    <xf numFmtId="38" fontId="0" fillId="30" borderId="38" xfId="48" applyBorder="1" applyProtection="1">
      <alignment/>
      <protection/>
    </xf>
    <xf numFmtId="38" fontId="0" fillId="38" borderId="0" xfId="0" applyFill="1" applyAlignment="1" applyProtection="1">
      <alignment vertical="center"/>
      <protection/>
    </xf>
    <xf numFmtId="38" fontId="0" fillId="2" borderId="0" xfId="0" applyAlignment="1" applyProtection="1">
      <alignment vertical="center"/>
      <protection/>
    </xf>
    <xf numFmtId="38" fontId="6" fillId="2" borderId="0" xfId="0" applyFont="1" applyBorder="1" applyAlignment="1" applyProtection="1">
      <alignment vertical="center"/>
      <protection/>
    </xf>
    <xf numFmtId="38" fontId="27" fillId="2" borderId="0" xfId="0" applyFont="1" applyBorder="1" applyAlignment="1" applyProtection="1">
      <alignment vertical="center"/>
      <protection/>
    </xf>
    <xf numFmtId="38" fontId="6" fillId="2" borderId="0" xfId="0" applyFont="1" applyBorder="1" applyAlignment="1" applyProtection="1">
      <alignment horizontal="center" vertical="center"/>
      <protection/>
    </xf>
    <xf numFmtId="38" fontId="0" fillId="2" borderId="0" xfId="0" applyBorder="1" applyAlignment="1" applyProtection="1">
      <alignment vertical="center"/>
      <protection/>
    </xf>
    <xf numFmtId="38" fontId="0" fillId="38" borderId="0" xfId="0" applyFill="1" applyBorder="1" applyAlignment="1" applyProtection="1">
      <alignment vertical="center"/>
      <protection/>
    </xf>
    <xf numFmtId="38" fontId="3" fillId="2" borderId="0" xfId="0" applyFont="1" applyFill="1" applyBorder="1" applyAlignment="1">
      <alignment horizontal="left" vertical="center"/>
    </xf>
    <xf numFmtId="38" fontId="0" fillId="30" borderId="71" xfId="48" applyBorder="1">
      <alignment/>
      <protection/>
    </xf>
    <xf numFmtId="38" fontId="0" fillId="30" borderId="39" xfId="48" applyBorder="1">
      <alignment/>
      <protection/>
    </xf>
    <xf numFmtId="3" fontId="31" fillId="2" borderId="0" xfId="0" applyNumberFormat="1" applyFont="1" applyAlignment="1" applyProtection="1">
      <alignment/>
      <protection/>
    </xf>
    <xf numFmtId="38" fontId="31" fillId="2" borderId="0" xfId="0" applyFont="1" applyAlignment="1" applyProtection="1">
      <alignment horizontal="left"/>
      <protection/>
    </xf>
    <xf numFmtId="3" fontId="16" fillId="2" borderId="72" xfId="0" applyNumberFormat="1" applyFont="1" applyBorder="1" applyAlignment="1" applyProtection="1">
      <alignment/>
      <protection/>
    </xf>
    <xf numFmtId="3" fontId="16" fillId="2" borderId="73" xfId="0" applyNumberFormat="1" applyFont="1" applyBorder="1" applyAlignment="1" applyProtection="1">
      <alignment/>
      <protection/>
    </xf>
    <xf numFmtId="3" fontId="16" fillId="2" borderId="74" xfId="0" applyNumberFormat="1" applyFont="1" applyBorder="1" applyAlignment="1" applyProtection="1">
      <alignment/>
      <protection/>
    </xf>
    <xf numFmtId="3" fontId="16" fillId="2" borderId="0" xfId="0" applyNumberFormat="1" applyFont="1" applyBorder="1" applyAlignment="1" applyProtection="1">
      <alignment/>
      <protection/>
    </xf>
    <xf numFmtId="3" fontId="16" fillId="2" borderId="75" xfId="0" applyNumberFormat="1" applyFont="1" applyBorder="1" applyAlignment="1" applyProtection="1">
      <alignment/>
      <protection/>
    </xf>
    <xf numFmtId="3" fontId="16" fillId="2" borderId="76" xfId="0" applyNumberFormat="1" applyFont="1" applyBorder="1" applyAlignment="1" applyProtection="1">
      <alignment/>
      <protection/>
    </xf>
    <xf numFmtId="3" fontId="16" fillId="2" borderId="73" xfId="0" applyNumberFormat="1" applyFont="1" applyBorder="1" applyAlignment="1">
      <alignment/>
    </xf>
    <xf numFmtId="3" fontId="16" fillId="2" borderId="75" xfId="0" applyNumberFormat="1" applyFont="1" applyBorder="1" applyAlignment="1">
      <alignment/>
    </xf>
    <xf numFmtId="3" fontId="16" fillId="2" borderId="77" xfId="0" applyNumberFormat="1" applyFont="1" applyBorder="1" applyAlignment="1" applyProtection="1">
      <alignment/>
      <protection/>
    </xf>
    <xf numFmtId="3" fontId="16" fillId="2" borderId="78" xfId="0" applyNumberFormat="1" applyFont="1" applyBorder="1" applyAlignment="1" applyProtection="1">
      <alignment/>
      <protection/>
    </xf>
    <xf numFmtId="3" fontId="16" fillId="2" borderId="79" xfId="0" applyNumberFormat="1" applyFont="1" applyBorder="1" applyAlignment="1" applyProtection="1">
      <alignment/>
      <protection/>
    </xf>
    <xf numFmtId="3" fontId="16" fillId="2" borderId="80" xfId="0" applyNumberFormat="1" applyFont="1" applyBorder="1" applyAlignment="1" applyProtection="1">
      <alignment/>
      <protection/>
    </xf>
    <xf numFmtId="6" fontId="0" fillId="30" borderId="22" xfId="44" applyBorder="1">
      <alignment/>
      <protection/>
    </xf>
    <xf numFmtId="6" fontId="0" fillId="30" borderId="59" xfId="44" applyBorder="1">
      <alignment/>
      <protection/>
    </xf>
    <xf numFmtId="38" fontId="0" fillId="30" borderId="81" xfId="48" applyBorder="1">
      <alignment/>
      <protection/>
    </xf>
    <xf numFmtId="6" fontId="0" fillId="30" borderId="82" xfId="44" applyBorder="1">
      <alignment/>
      <protection/>
    </xf>
    <xf numFmtId="38" fontId="0" fillId="30" borderId="54" xfId="48" applyBorder="1">
      <alignment/>
      <protection/>
    </xf>
    <xf numFmtId="38" fontId="18" fillId="2" borderId="16" xfId="49" applyBorder="1">
      <alignment/>
      <protection locked="0"/>
    </xf>
    <xf numFmtId="6" fontId="28" fillId="2" borderId="0" xfId="44" applyFont="1" applyFill="1" applyBorder="1" applyAlignment="1" applyProtection="1">
      <alignment horizontal="center"/>
      <protection/>
    </xf>
    <xf numFmtId="6" fontId="11" fillId="2" borderId="0" xfId="44" applyFont="1" applyFill="1" applyBorder="1" applyAlignment="1" applyProtection="1">
      <alignment horizontal="center"/>
      <protection/>
    </xf>
    <xf numFmtId="5" fontId="16" fillId="2" borderId="0" xfId="44" applyNumberFormat="1" applyFont="1" applyFill="1" applyBorder="1" applyProtection="1">
      <alignment/>
      <protection/>
    </xf>
    <xf numFmtId="38" fontId="16" fillId="2" borderId="0" xfId="0" applyFont="1" applyFill="1" applyAlignment="1" applyProtection="1">
      <alignment/>
      <protection/>
    </xf>
    <xf numFmtId="38" fontId="16" fillId="2" borderId="0" xfId="0" applyFont="1" applyAlignment="1" applyProtection="1">
      <alignment/>
      <protection/>
    </xf>
    <xf numFmtId="38" fontId="16" fillId="2" borderId="73" xfId="0" applyFont="1" applyBorder="1" applyAlignment="1">
      <alignment/>
    </xf>
    <xf numFmtId="38" fontId="16" fillId="2" borderId="75" xfId="0" applyFont="1" applyBorder="1" applyAlignment="1">
      <alignment/>
    </xf>
    <xf numFmtId="6" fontId="0" fillId="30" borderId="41" xfId="44" applyBorder="1">
      <alignment/>
      <protection/>
    </xf>
    <xf numFmtId="179" fontId="18" fillId="2" borderId="27" xfId="70" applyFont="1" applyFill="1" applyBorder="1" applyAlignment="1" applyProtection="1">
      <alignment horizontal="center"/>
      <protection locked="0"/>
    </xf>
    <xf numFmtId="9" fontId="18" fillId="2" borderId="27" xfId="49" applyNumberFormat="1" applyFill="1" applyBorder="1" applyAlignment="1">
      <alignment horizontal="center"/>
      <protection locked="0"/>
    </xf>
    <xf numFmtId="7" fontId="18" fillId="2" borderId="3" xfId="51" applyNumberFormat="1" applyFill="1">
      <alignment/>
      <protection locked="0"/>
    </xf>
    <xf numFmtId="9" fontId="18" fillId="2" borderId="27" xfId="47" applyNumberFormat="1" applyFill="1" applyBorder="1" applyAlignment="1">
      <alignment horizontal="center"/>
      <protection locked="0"/>
    </xf>
    <xf numFmtId="8" fontId="0" fillId="31" borderId="71" xfId="46" applyBorder="1">
      <alignment/>
      <protection/>
    </xf>
    <xf numFmtId="6" fontId="0" fillId="2" borderId="0" xfId="44" applyFill="1" applyBorder="1">
      <alignment/>
      <protection/>
    </xf>
    <xf numFmtId="5" fontId="0" fillId="30" borderId="21" xfId="44" applyNumberFormat="1" applyBorder="1">
      <alignment/>
      <protection/>
    </xf>
    <xf numFmtId="38" fontId="0" fillId="39" borderId="16" xfId="0" applyFill="1" applyBorder="1" applyAlignment="1">
      <alignment horizontal="right"/>
    </xf>
    <xf numFmtId="38" fontId="0" fillId="30" borderId="28" xfId="68" applyBorder="1">
      <alignment/>
      <protection/>
    </xf>
    <xf numFmtId="38" fontId="0" fillId="30" borderId="83" xfId="48" applyBorder="1">
      <alignment/>
      <protection/>
    </xf>
    <xf numFmtId="38" fontId="18" fillId="2" borderId="14" xfId="0" applyFont="1" applyBorder="1" applyAlignment="1">
      <alignment horizontal="center" vertical="center" wrapText="1"/>
    </xf>
    <xf numFmtId="38" fontId="3" fillId="2" borderId="29" xfId="0" applyFont="1" applyFill="1" applyBorder="1" applyAlignment="1">
      <alignment horizontal="left" vertical="center"/>
    </xf>
    <xf numFmtId="38" fontId="18" fillId="0" borderId="25" xfId="0" applyFont="1" applyFill="1" applyBorder="1" applyAlignment="1">
      <alignment horizontal="center" vertical="center" wrapText="1"/>
    </xf>
    <xf numFmtId="38" fontId="18" fillId="0" borderId="28" xfId="0" applyFont="1" applyFill="1" applyBorder="1" applyAlignment="1">
      <alignment horizontal="center" vertical="center" wrapText="1"/>
    </xf>
    <xf numFmtId="38" fontId="18" fillId="2" borderId="71" xfId="49" applyBorder="1">
      <alignment/>
      <protection locked="0"/>
    </xf>
    <xf numFmtId="38" fontId="0" fillId="0" borderId="0" xfId="0" applyFont="1" applyFill="1" applyBorder="1" applyAlignment="1">
      <alignment horizontal="center"/>
    </xf>
    <xf numFmtId="38" fontId="0" fillId="0" borderId="0" xfId="68" applyFill="1" applyBorder="1">
      <alignment/>
      <protection/>
    </xf>
    <xf numFmtId="38" fontId="18" fillId="0" borderId="68" xfId="0" applyFont="1" applyFill="1" applyBorder="1" applyAlignment="1">
      <alignment horizontal="center" vertical="center"/>
    </xf>
    <xf numFmtId="38" fontId="18" fillId="0" borderId="30" xfId="0" applyFont="1" applyFill="1" applyBorder="1" applyAlignment="1">
      <alignment horizontal="center" vertical="center"/>
    </xf>
    <xf numFmtId="38" fontId="18" fillId="0" borderId="30" xfId="0" applyFont="1" applyFill="1" applyBorder="1" applyAlignment="1">
      <alignment horizontal="center" vertical="center" wrapText="1"/>
    </xf>
    <xf numFmtId="38" fontId="18" fillId="0" borderId="16" xfId="0" applyFont="1" applyFill="1" applyBorder="1" applyAlignment="1">
      <alignment horizontal="center" vertical="center" wrapText="1"/>
    </xf>
    <xf numFmtId="38" fontId="18" fillId="0" borderId="20" xfId="0" applyFont="1" applyFill="1" applyBorder="1" applyAlignment="1">
      <alignment horizontal="center" vertical="center" wrapText="1"/>
    </xf>
    <xf numFmtId="6" fontId="0" fillId="30" borderId="84" xfId="44" applyBorder="1">
      <alignment/>
      <protection/>
    </xf>
    <xf numFmtId="38" fontId="0" fillId="2" borderId="12" xfId="0" applyBorder="1" applyAlignment="1">
      <alignment horizontal="center" vertical="center"/>
    </xf>
    <xf numFmtId="6" fontId="0" fillId="30" borderId="85" xfId="44" applyBorder="1">
      <alignment/>
      <protection/>
    </xf>
    <xf numFmtId="5" fontId="0" fillId="30" borderId="86" xfId="44" applyNumberFormat="1" applyBorder="1">
      <alignment/>
      <protection/>
    </xf>
    <xf numFmtId="38" fontId="2" fillId="2" borderId="87" xfId="0" applyFont="1" applyBorder="1" applyAlignment="1">
      <alignment horizontal="center" vertical="center" wrapText="1"/>
    </xf>
    <xf numFmtId="6" fontId="0" fillId="30" borderId="88" xfId="44" applyBorder="1">
      <alignment/>
      <protection/>
    </xf>
    <xf numFmtId="5" fontId="0" fillId="30" borderId="58" xfId="44" applyNumberFormat="1" applyBorder="1">
      <alignment/>
      <protection/>
    </xf>
    <xf numFmtId="6" fontId="3" fillId="30" borderId="89" xfId="44" applyFont="1" applyBorder="1">
      <alignment/>
      <protection/>
    </xf>
    <xf numFmtId="38" fontId="3" fillId="2" borderId="23" xfId="0" applyFont="1" applyFill="1" applyBorder="1" applyAlignment="1">
      <alignment horizontal="left" vertical="center"/>
    </xf>
    <xf numFmtId="38" fontId="0" fillId="30" borderId="41" xfId="48" applyBorder="1">
      <alignment/>
      <protection/>
    </xf>
    <xf numFmtId="38" fontId="0" fillId="2" borderId="0" xfId="49" applyFont="1" applyBorder="1" applyAlignment="1" applyProtection="1">
      <alignment horizontal="right"/>
      <protection/>
    </xf>
    <xf numFmtId="38" fontId="0" fillId="2" borderId="0" xfId="0" applyFont="1" applyBorder="1" applyAlignment="1" applyProtection="1">
      <alignment horizontal="right"/>
      <protection/>
    </xf>
    <xf numFmtId="38" fontId="0" fillId="0" borderId="0" xfId="0" applyFont="1" applyFill="1" applyAlignment="1">
      <alignment horizontal="center"/>
    </xf>
    <xf numFmtId="38" fontId="26" fillId="38" borderId="0" xfId="0" applyFont="1" applyFill="1" applyAlignment="1">
      <alignment horizontal="center" vertical="center"/>
    </xf>
    <xf numFmtId="37" fontId="37" fillId="30" borderId="24" xfId="63" applyNumberFormat="1" applyBorder="1" applyAlignment="1" applyProtection="1">
      <alignment/>
      <protection/>
    </xf>
    <xf numFmtId="38" fontId="3" fillId="30" borderId="90" xfId="0" applyFont="1" applyFill="1" applyBorder="1" applyAlignment="1" applyProtection="1">
      <alignment horizontal="left"/>
      <protection/>
    </xf>
    <xf numFmtId="38" fontId="3" fillId="30" borderId="84" xfId="0" applyFont="1" applyFill="1" applyBorder="1" applyAlignment="1" applyProtection="1">
      <alignment horizontal="left"/>
      <protection/>
    </xf>
    <xf numFmtId="38" fontId="0" fillId="30" borderId="25" xfId="0" applyFill="1" applyBorder="1" applyAlignment="1">
      <alignment horizontal="right"/>
    </xf>
    <xf numFmtId="38" fontId="3" fillId="30" borderId="29" xfId="0" applyFont="1" applyFill="1" applyBorder="1" applyAlignment="1" applyProtection="1">
      <alignment horizontal="left"/>
      <protection/>
    </xf>
    <xf numFmtId="38" fontId="0" fillId="30" borderId="43" xfId="0" applyFill="1" applyBorder="1" applyAlignment="1">
      <alignment horizontal="right"/>
    </xf>
    <xf numFmtId="38" fontId="0" fillId="38" borderId="0" xfId="0" applyFill="1" applyAlignment="1">
      <alignment horizontal="center" vertical="center"/>
    </xf>
    <xf numFmtId="38" fontId="0" fillId="30" borderId="83" xfId="48" applyBorder="1" quotePrefix="1">
      <alignment/>
      <protection/>
    </xf>
    <xf numFmtId="38" fontId="3" fillId="30" borderId="91" xfId="0" applyFont="1" applyFill="1" applyBorder="1" applyAlignment="1" applyProtection="1">
      <alignment/>
      <protection/>
    </xf>
    <xf numFmtId="38" fontId="3" fillId="30" borderId="92" xfId="48" applyFont="1" applyBorder="1">
      <alignment/>
      <protection/>
    </xf>
    <xf numFmtId="38" fontId="0" fillId="30" borderId="43" xfId="0" applyFont="1" applyFill="1" applyBorder="1" applyAlignment="1">
      <alignment horizontal="right"/>
    </xf>
    <xf numFmtId="3" fontId="20" fillId="2" borderId="29" xfId="0" applyNumberFormat="1" applyFont="1" applyBorder="1" applyAlignment="1" applyProtection="1">
      <alignment horizontal="left"/>
      <protection/>
    </xf>
    <xf numFmtId="3" fontId="3" fillId="2" borderId="29" xfId="0" applyNumberFormat="1" applyFont="1" applyBorder="1" applyAlignment="1" applyProtection="1">
      <alignment horizontal="left"/>
      <protection/>
    </xf>
    <xf numFmtId="3" fontId="3" fillId="2" borderId="29" xfId="0" applyNumberFormat="1" applyFont="1" applyFill="1" applyBorder="1" applyAlignment="1" applyProtection="1">
      <alignment horizontal="left"/>
      <protection/>
    </xf>
    <xf numFmtId="3" fontId="3" fillId="2" borderId="29" xfId="0" applyNumberFormat="1" applyFont="1" applyFill="1" applyBorder="1" applyAlignment="1" applyProtection="1">
      <alignment horizontal="center"/>
      <protection/>
    </xf>
    <xf numFmtId="15" fontId="18" fillId="2" borderId="3" xfId="0" applyNumberFormat="1" applyFont="1" applyBorder="1" applyAlignment="1" applyProtection="1">
      <alignment horizontal="right"/>
      <protection/>
    </xf>
    <xf numFmtId="38" fontId="3" fillId="2" borderId="63" xfId="0" applyFont="1" applyFill="1" applyBorder="1" applyAlignment="1" applyProtection="1">
      <alignment/>
      <protection/>
    </xf>
    <xf numFmtId="3" fontId="7" fillId="2" borderId="0" xfId="0" applyNumberFormat="1" applyFont="1" applyFill="1" applyBorder="1" applyAlignment="1" applyProtection="1">
      <alignment horizontal="left"/>
      <protection/>
    </xf>
    <xf numFmtId="3" fontId="0" fillId="2" borderId="0" xfId="0" applyNumberFormat="1" applyFont="1" applyBorder="1" applyAlignment="1" applyProtection="1">
      <alignment/>
      <protection/>
    </xf>
    <xf numFmtId="3" fontId="0" fillId="2" borderId="0" xfId="0" applyNumberFormat="1" applyFont="1" applyBorder="1" applyAlignment="1" applyProtection="1">
      <alignment horizontal="center" wrapText="1"/>
      <protection/>
    </xf>
    <xf numFmtId="3" fontId="0" fillId="2" borderId="0" xfId="0" applyNumberFormat="1" applyFont="1" applyBorder="1" applyAlignment="1" applyProtection="1">
      <alignment horizontal="left" indent="1"/>
      <protection/>
    </xf>
    <xf numFmtId="3" fontId="0" fillId="2" borderId="0" xfId="0" applyNumberFormat="1" applyFont="1" applyBorder="1" applyAlignment="1" applyProtection="1">
      <alignment/>
      <protection/>
    </xf>
    <xf numFmtId="3" fontId="16" fillId="2" borderId="0" xfId="0" applyNumberFormat="1" applyFont="1" applyBorder="1" applyAlignment="1" applyProtection="1">
      <alignment horizontal="left" indent="1"/>
      <protection/>
    </xf>
    <xf numFmtId="38" fontId="18" fillId="2" borderId="93" xfId="49" applyBorder="1" applyProtection="1">
      <alignment/>
      <protection locked="0"/>
    </xf>
    <xf numFmtId="49" fontId="18" fillId="30" borderId="3" xfId="0" applyNumberFormat="1" applyFont="1" applyFill="1" applyBorder="1" applyAlignment="1" applyProtection="1">
      <alignment horizontal="center"/>
      <protection/>
    </xf>
    <xf numFmtId="38" fontId="0" fillId="2" borderId="33" xfId="0" applyBorder="1" applyAlignment="1" applyProtection="1">
      <alignment horizontal="center" wrapText="1"/>
      <protection/>
    </xf>
    <xf numFmtId="15" fontId="0" fillId="2" borderId="30" xfId="0" applyNumberFormat="1" applyBorder="1" applyAlignment="1" applyProtection="1">
      <alignment horizontal="center" wrapText="1"/>
      <protection/>
    </xf>
    <xf numFmtId="38" fontId="0" fillId="30" borderId="91" xfId="0" applyFill="1" applyBorder="1" applyAlignment="1">
      <alignment horizontal="right"/>
    </xf>
    <xf numFmtId="38" fontId="0" fillId="2" borderId="0" xfId="0" applyFont="1" applyBorder="1" applyAlignment="1">
      <alignment/>
    </xf>
    <xf numFmtId="38" fontId="0" fillId="30" borderId="93" xfId="48" applyBorder="1">
      <alignment/>
      <protection/>
    </xf>
    <xf numFmtId="38" fontId="7" fillId="38" borderId="94" xfId="0" applyFont="1" applyFill="1" applyBorder="1" applyAlignment="1">
      <alignment horizontal="left"/>
    </xf>
    <xf numFmtId="38" fontId="7" fillId="38" borderId="95" xfId="0" applyFont="1" applyFill="1" applyBorder="1" applyAlignment="1">
      <alignment horizontal="left"/>
    </xf>
    <xf numFmtId="38" fontId="0" fillId="38" borderId="95" xfId="0" applyFill="1" applyBorder="1" applyAlignment="1">
      <alignment/>
    </xf>
    <xf numFmtId="38" fontId="0" fillId="38" borderId="96" xfId="0" applyFill="1" applyBorder="1" applyAlignment="1">
      <alignment/>
    </xf>
    <xf numFmtId="38" fontId="18" fillId="0" borderId="85" xfId="0" applyFont="1" applyFill="1" applyBorder="1" applyAlignment="1">
      <alignment horizontal="center" vertical="center" wrapText="1"/>
    </xf>
    <xf numFmtId="37" fontId="18" fillId="30" borderId="3" xfId="0" applyNumberFormat="1" applyFont="1" applyFill="1" applyBorder="1" applyAlignment="1" applyProtection="1">
      <alignment/>
      <protection/>
    </xf>
    <xf numFmtId="38" fontId="18" fillId="30" borderId="3" xfId="49" applyFill="1" applyBorder="1" applyProtection="1">
      <alignment/>
      <protection/>
    </xf>
    <xf numFmtId="38" fontId="0" fillId="30" borderId="22" xfId="68" applyBorder="1">
      <alignment/>
      <protection/>
    </xf>
    <xf numFmtId="38" fontId="0" fillId="2" borderId="97" xfId="0" applyBorder="1" applyAlignment="1">
      <alignment horizontal="center" vertical="center"/>
    </xf>
    <xf numFmtId="38" fontId="0" fillId="2" borderId="31" xfId="48" applyFill="1" applyBorder="1">
      <alignment/>
      <protection/>
    </xf>
    <xf numFmtId="41" fontId="0" fillId="2" borderId="0" xfId="0" applyNumberFormat="1" applyFont="1" applyAlignment="1" applyProtection="1">
      <alignment horizontal="center"/>
      <protection/>
    </xf>
    <xf numFmtId="6" fontId="0" fillId="30" borderId="98" xfId="44" applyBorder="1">
      <alignment/>
      <protection/>
    </xf>
    <xf numFmtId="38" fontId="0" fillId="1" borderId="59" xfId="0" applyFill="1" applyBorder="1" applyAlignment="1">
      <alignment/>
    </xf>
    <xf numFmtId="38" fontId="0" fillId="2" borderId="31" xfId="48" applyFill="1" applyBorder="1" applyProtection="1">
      <alignment/>
      <protection/>
    </xf>
    <xf numFmtId="5" fontId="0" fillId="30" borderId="57" xfId="49" applyNumberFormat="1" applyFont="1" applyFill="1" applyBorder="1" applyProtection="1">
      <alignment/>
      <protection/>
    </xf>
    <xf numFmtId="5" fontId="0" fillId="30" borderId="55" xfId="49" applyNumberFormat="1" applyFont="1" applyFill="1" applyBorder="1" applyProtection="1">
      <alignment/>
      <protection/>
    </xf>
    <xf numFmtId="5" fontId="0" fillId="30" borderId="50" xfId="49" applyNumberFormat="1" applyFont="1" applyFill="1" applyBorder="1" applyProtection="1">
      <alignment/>
      <protection/>
    </xf>
    <xf numFmtId="5" fontId="0" fillId="30" borderId="51" xfId="49" applyNumberFormat="1" applyFont="1" applyFill="1" applyBorder="1" applyProtection="1">
      <alignment/>
      <protection/>
    </xf>
    <xf numFmtId="3" fontId="0" fillId="2" borderId="29" xfId="0" applyNumberFormat="1" applyFont="1" applyFill="1" applyBorder="1" applyAlignment="1">
      <alignment/>
    </xf>
    <xf numFmtId="10" fontId="18" fillId="2" borderId="33" xfId="77" applyBorder="1">
      <alignment/>
      <protection locked="0"/>
    </xf>
    <xf numFmtId="5" fontId="0" fillId="30" borderId="42" xfId="0" applyNumberFormat="1" applyFill="1" applyBorder="1" applyAlignment="1" applyProtection="1">
      <alignment/>
      <protection/>
    </xf>
    <xf numFmtId="5" fontId="0" fillId="30" borderId="38" xfId="0" applyNumberFormat="1" applyFill="1" applyBorder="1" applyAlignment="1" applyProtection="1">
      <alignment/>
      <protection/>
    </xf>
    <xf numFmtId="6" fontId="0" fillId="30" borderId="3" xfId="44" applyFill="1" applyBorder="1" applyProtection="1">
      <alignment/>
      <protection/>
    </xf>
    <xf numFmtId="5" fontId="0" fillId="30" borderId="3" xfId="69" applyNumberFormat="1" applyFont="1" applyFill="1" applyBorder="1" applyProtection="1">
      <alignment/>
      <protection/>
    </xf>
    <xf numFmtId="6" fontId="0" fillId="30" borderId="41" xfId="44" applyFill="1" applyBorder="1">
      <alignment/>
      <protection/>
    </xf>
    <xf numFmtId="5" fontId="0" fillId="30" borderId="3" xfId="77" applyNumberFormat="1" applyFont="1" applyFill="1" applyBorder="1" applyProtection="1">
      <alignment/>
      <protection/>
    </xf>
    <xf numFmtId="6" fontId="0" fillId="30" borderId="39" xfId="44" applyBorder="1">
      <alignment/>
      <protection/>
    </xf>
    <xf numFmtId="6" fontId="0" fillId="30" borderId="16" xfId="44" applyBorder="1">
      <alignment/>
      <protection/>
    </xf>
    <xf numFmtId="5" fontId="0" fillId="30" borderId="59" xfId="44" applyNumberFormat="1" applyBorder="1">
      <alignment/>
      <protection/>
    </xf>
    <xf numFmtId="38" fontId="2" fillId="2" borderId="99" xfId="0" applyFont="1" applyBorder="1" applyAlignment="1">
      <alignment horizontal="center" vertical="center" wrapText="1"/>
    </xf>
    <xf numFmtId="38" fontId="0" fillId="30" borderId="100" xfId="48" applyBorder="1">
      <alignment/>
      <protection/>
    </xf>
    <xf numFmtId="38" fontId="0" fillId="30" borderId="101" xfId="48" applyBorder="1">
      <alignment/>
      <protection/>
    </xf>
    <xf numFmtId="38" fontId="0" fillId="30" borderId="102" xfId="48" applyBorder="1">
      <alignment/>
      <protection/>
    </xf>
    <xf numFmtId="38" fontId="0" fillId="30" borderId="103" xfId="68" applyBorder="1">
      <alignment/>
      <protection/>
    </xf>
    <xf numFmtId="10" fontId="18" fillId="2" borderId="41" xfId="77" applyBorder="1" applyAlignment="1" applyProtection="1">
      <alignment horizontal="center"/>
      <protection locked="0"/>
    </xf>
    <xf numFmtId="38" fontId="18" fillId="2" borderId="104" xfId="49" applyBorder="1">
      <alignment/>
      <protection locked="0"/>
    </xf>
    <xf numFmtId="38" fontId="0" fillId="30" borderId="14" xfId="48" applyBorder="1">
      <alignment/>
      <protection/>
    </xf>
    <xf numFmtId="38" fontId="18" fillId="30" borderId="71" xfId="49" applyFill="1" applyBorder="1" applyProtection="1">
      <alignment/>
      <protection/>
    </xf>
    <xf numFmtId="38" fontId="0" fillId="30" borderId="3" xfId="48" applyFill="1" applyBorder="1" applyProtection="1">
      <alignment/>
      <protection/>
    </xf>
    <xf numFmtId="10" fontId="18" fillId="38" borderId="0" xfId="77" applyFill="1" applyBorder="1">
      <alignment/>
      <protection locked="0"/>
    </xf>
    <xf numFmtId="38" fontId="0" fillId="0" borderId="0" xfId="0" applyFont="1" applyFill="1" applyBorder="1" applyAlignment="1" applyProtection="1">
      <alignment/>
      <protection locked="0"/>
    </xf>
    <xf numFmtId="38" fontId="0" fillId="0" borderId="0" xfId="49" applyFont="1" applyFill="1" applyBorder="1">
      <alignment/>
      <protection locked="0"/>
    </xf>
    <xf numFmtId="38" fontId="0" fillId="2" borderId="12" xfId="0" applyBorder="1" applyAlignment="1">
      <alignment/>
    </xf>
    <xf numFmtId="40" fontId="0" fillId="30" borderId="49" xfId="50" applyBorder="1">
      <alignment/>
      <protection/>
    </xf>
    <xf numFmtId="40" fontId="0" fillId="40" borderId="41" xfId="50" applyFill="1" applyBorder="1" applyAlignment="1" quotePrefix="1">
      <alignment horizontal="right" vertical="center"/>
      <protection/>
    </xf>
    <xf numFmtId="38" fontId="0" fillId="30" borderId="105" xfId="48" applyBorder="1">
      <alignment/>
      <protection/>
    </xf>
    <xf numFmtId="38" fontId="40" fillId="2" borderId="0" xfId="0" applyFont="1" applyBorder="1" applyAlignment="1" applyProtection="1">
      <alignment horizontal="left" vertical="center" textRotation="90"/>
      <protection/>
    </xf>
    <xf numFmtId="38" fontId="0" fillId="2" borderId="106" xfId="48" applyFill="1" applyBorder="1">
      <alignment/>
      <protection/>
    </xf>
    <xf numFmtId="38" fontId="0" fillId="2" borderId="39" xfId="48" applyFill="1" applyBorder="1">
      <alignment/>
      <protection/>
    </xf>
    <xf numFmtId="38" fontId="0" fillId="2" borderId="107" xfId="48" applyFill="1" applyBorder="1">
      <alignment/>
      <protection/>
    </xf>
    <xf numFmtId="38" fontId="0" fillId="2" borderId="54" xfId="48" applyFill="1" applyBorder="1">
      <alignment/>
      <protection/>
    </xf>
    <xf numFmtId="3" fontId="3" fillId="30" borderId="108" xfId="63" applyNumberFormat="1" applyFont="1" applyBorder="1" applyAlignment="1" applyProtection="1">
      <alignment horizontal="left"/>
      <protection/>
    </xf>
    <xf numFmtId="49" fontId="18" fillId="2" borderId="34" xfId="0" applyNumberFormat="1" applyFont="1" applyFill="1" applyBorder="1" applyAlignment="1" applyProtection="1">
      <alignment/>
      <protection locked="0"/>
    </xf>
    <xf numFmtId="49" fontId="3" fillId="30" borderId="24" xfId="48" applyNumberFormat="1" applyFont="1" applyFill="1" applyBorder="1">
      <alignment/>
      <protection/>
    </xf>
    <xf numFmtId="38" fontId="0" fillId="2" borderId="0" xfId="0" applyBorder="1" applyAlignment="1" applyProtection="1">
      <alignment vertical="center" wrapText="1"/>
      <protection/>
    </xf>
    <xf numFmtId="38" fontId="18" fillId="2" borderId="39" xfId="49" applyFont="1" applyBorder="1">
      <alignment/>
      <protection locked="0"/>
    </xf>
    <xf numFmtId="38" fontId="0" fillId="2" borderId="13" xfId="0" applyFont="1" applyBorder="1" applyAlignment="1" applyProtection="1">
      <alignment horizontal="right" vertical="center"/>
      <protection/>
    </xf>
    <xf numFmtId="38" fontId="3" fillId="30" borderId="83" xfId="48" applyFont="1" applyBorder="1" applyAlignment="1">
      <alignment horizontal="center"/>
      <protection/>
    </xf>
    <xf numFmtId="38" fontId="18" fillId="2" borderId="54" xfId="49" applyBorder="1">
      <alignment/>
      <protection locked="0"/>
    </xf>
    <xf numFmtId="38" fontId="18" fillId="2" borderId="81" xfId="49" applyBorder="1">
      <alignment/>
      <protection locked="0"/>
    </xf>
    <xf numFmtId="38" fontId="18" fillId="2" borderId="81" xfId="49" applyFont="1" applyBorder="1">
      <alignment/>
      <protection locked="0"/>
    </xf>
    <xf numFmtId="6" fontId="0" fillId="30" borderId="109" xfId="44" applyBorder="1">
      <alignment/>
      <protection/>
    </xf>
    <xf numFmtId="6" fontId="3" fillId="30" borderId="59" xfId="44" applyFont="1" applyBorder="1">
      <alignment/>
      <protection/>
    </xf>
    <xf numFmtId="38" fontId="0" fillId="30" borderId="110" xfId="48" applyBorder="1">
      <alignment/>
      <protection/>
    </xf>
    <xf numFmtId="6" fontId="0" fillId="30" borderId="81" xfId="44" applyBorder="1">
      <alignment/>
      <protection/>
    </xf>
    <xf numFmtId="6" fontId="0" fillId="30" borderId="55" xfId="44" applyBorder="1">
      <alignment/>
      <protection/>
    </xf>
    <xf numFmtId="6" fontId="0" fillId="30" borderId="111" xfId="44" applyBorder="1">
      <alignment/>
      <protection/>
    </xf>
    <xf numFmtId="6" fontId="3" fillId="30" borderId="81" xfId="44" applyFont="1" applyBorder="1">
      <alignment/>
      <protection/>
    </xf>
    <xf numFmtId="6" fontId="3" fillId="30" borderId="112" xfId="44" applyFont="1" applyBorder="1">
      <alignment/>
      <protection/>
    </xf>
    <xf numFmtId="173" fontId="0" fillId="2" borderId="0" xfId="0" applyNumberFormat="1" applyFont="1" applyAlignment="1" applyProtection="1">
      <alignment horizontal="center" vertical="center"/>
      <protection/>
    </xf>
    <xf numFmtId="38" fontId="28" fillId="2" borderId="0" xfId="44" applyNumberFormat="1" applyFont="1" applyFill="1" applyBorder="1" applyAlignment="1" applyProtection="1">
      <alignment horizontal="center"/>
      <protection/>
    </xf>
    <xf numFmtId="38" fontId="0" fillId="2" borderId="0" xfId="0" applyNumberFormat="1" applyFont="1" applyFill="1" applyAlignment="1" applyProtection="1">
      <alignment/>
      <protection/>
    </xf>
    <xf numFmtId="38" fontId="0" fillId="2" borderId="0" xfId="0" applyNumberFormat="1" applyFont="1" applyAlignment="1" applyProtection="1">
      <alignment/>
      <protection/>
    </xf>
    <xf numFmtId="38" fontId="0" fillId="2" borderId="0" xfId="0" applyNumberFormat="1" applyFont="1" applyAlignment="1">
      <alignment/>
    </xf>
    <xf numFmtId="0" fontId="16" fillId="2" borderId="72" xfId="0" applyNumberFormat="1" applyFont="1" applyBorder="1" applyAlignment="1" applyProtection="1">
      <alignment/>
      <protection/>
    </xf>
    <xf numFmtId="49" fontId="16" fillId="2" borderId="0" xfId="0" applyNumberFormat="1" applyFont="1" applyBorder="1" applyAlignment="1" applyProtection="1">
      <alignment/>
      <protection/>
    </xf>
    <xf numFmtId="49" fontId="16" fillId="2" borderId="73" xfId="0" applyNumberFormat="1" applyFont="1" applyBorder="1" applyAlignment="1" applyProtection="1">
      <alignment/>
      <protection/>
    </xf>
    <xf numFmtId="49" fontId="16" fillId="2" borderId="75" xfId="0" applyNumberFormat="1" applyFont="1" applyBorder="1" applyAlignment="1" applyProtection="1">
      <alignment/>
      <protection/>
    </xf>
    <xf numFmtId="49" fontId="16" fillId="2" borderId="76" xfId="0" applyNumberFormat="1" applyFont="1" applyBorder="1" applyAlignment="1" applyProtection="1">
      <alignment/>
      <protection/>
    </xf>
    <xf numFmtId="0" fontId="16" fillId="2" borderId="74" xfId="0" applyNumberFormat="1" applyFont="1" applyBorder="1" applyAlignment="1" applyProtection="1">
      <alignment/>
      <protection/>
    </xf>
    <xf numFmtId="0" fontId="16" fillId="2" borderId="77" xfId="0" applyNumberFormat="1" applyFont="1" applyBorder="1" applyAlignment="1" applyProtection="1">
      <alignment/>
      <protection/>
    </xf>
    <xf numFmtId="38" fontId="34" fillId="2" borderId="0" xfId="0" applyFont="1" applyBorder="1" applyAlignment="1" applyProtection="1">
      <alignment horizontal="center" vertical="center"/>
      <protection/>
    </xf>
    <xf numFmtId="38" fontId="33" fillId="0" borderId="0" xfId="0" applyFont="1" applyFill="1" applyBorder="1" applyAlignment="1" applyProtection="1">
      <alignment horizontal="center" vertical="center"/>
      <protection/>
    </xf>
    <xf numFmtId="38" fontId="0" fillId="38" borderId="113" xfId="0" applyFill="1" applyBorder="1" applyAlignment="1">
      <alignment/>
    </xf>
    <xf numFmtId="38" fontId="0" fillId="38" borderId="114" xfId="0" applyFont="1" applyFill="1" applyBorder="1" applyAlignment="1">
      <alignment/>
    </xf>
    <xf numFmtId="38" fontId="0" fillId="38" borderId="114" xfId="0" applyFill="1" applyBorder="1" applyAlignment="1">
      <alignment/>
    </xf>
    <xf numFmtId="38" fontId="0" fillId="38" borderId="115" xfId="0" applyFill="1" applyBorder="1" applyAlignment="1">
      <alignment/>
    </xf>
    <xf numFmtId="38" fontId="0" fillId="38" borderId="116" xfId="0" applyFill="1" applyBorder="1" applyAlignment="1">
      <alignment/>
    </xf>
    <xf numFmtId="38" fontId="0" fillId="38" borderId="117" xfId="0" applyFill="1" applyBorder="1" applyAlignment="1">
      <alignment/>
    </xf>
    <xf numFmtId="38" fontId="0" fillId="38" borderId="118" xfId="0" applyFill="1" applyBorder="1" applyAlignment="1">
      <alignment/>
    </xf>
    <xf numFmtId="38" fontId="0" fillId="38" borderId="65" xfId="0" applyFill="1" applyBorder="1" applyAlignment="1">
      <alignment/>
    </xf>
    <xf numFmtId="38" fontId="0" fillId="38" borderId="119" xfId="0" applyFill="1" applyBorder="1" applyAlignment="1">
      <alignment/>
    </xf>
    <xf numFmtId="3" fontId="17" fillId="2" borderId="0" xfId="0" applyNumberFormat="1" applyFont="1" applyAlignment="1" applyProtection="1">
      <alignment horizontal="center"/>
      <protection/>
    </xf>
    <xf numFmtId="38" fontId="0" fillId="38" borderId="23" xfId="0" applyFill="1" applyBorder="1" applyAlignment="1">
      <alignment horizontal="center" vertical="center"/>
    </xf>
    <xf numFmtId="38" fontId="0" fillId="38" borderId="0" xfId="0" applyFont="1" applyFill="1" applyBorder="1" applyAlignment="1">
      <alignment/>
    </xf>
    <xf numFmtId="6" fontId="3" fillId="30" borderId="98" xfId="44" applyFont="1" applyBorder="1">
      <alignment/>
      <protection/>
    </xf>
    <xf numFmtId="38" fontId="3" fillId="2" borderId="69" xfId="0" applyFont="1" applyFill="1" applyBorder="1" applyAlignment="1">
      <alignment horizontal="left" vertical="center"/>
    </xf>
    <xf numFmtId="38" fontId="0" fillId="30" borderId="71" xfId="48" applyBorder="1" quotePrefix="1">
      <alignment/>
      <protection/>
    </xf>
    <xf numFmtId="38" fontId="0" fillId="30" borderId="67" xfId="0" applyFill="1" applyBorder="1" applyAlignment="1">
      <alignment/>
    </xf>
    <xf numFmtId="38" fontId="3" fillId="2" borderId="107" xfId="0" applyFont="1" applyFill="1" applyBorder="1" applyAlignment="1">
      <alignment horizontal="left" vertical="center"/>
    </xf>
    <xf numFmtId="38" fontId="0" fillId="30" borderId="120" xfId="48" applyBorder="1">
      <alignment/>
      <protection/>
    </xf>
    <xf numFmtId="38" fontId="3" fillId="30" borderId="71" xfId="48" applyFont="1" applyBorder="1" applyAlignment="1">
      <alignment horizontal="center"/>
      <protection/>
    </xf>
    <xf numFmtId="38" fontId="3" fillId="30" borderId="0" xfId="0" applyFont="1" applyFill="1" applyBorder="1" applyAlignment="1">
      <alignment/>
    </xf>
    <xf numFmtId="40" fontId="3" fillId="30" borderId="71" xfId="50" applyFont="1" applyBorder="1">
      <alignment/>
      <protection/>
    </xf>
    <xf numFmtId="3" fontId="37" fillId="30" borderId="71" xfId="63" applyNumberFormat="1" applyBorder="1" applyAlignment="1" applyProtection="1">
      <alignment/>
      <protection/>
    </xf>
    <xf numFmtId="38" fontId="0" fillId="30" borderId="71" xfId="48" applyFont="1" applyBorder="1" applyAlignment="1">
      <alignment horizontal="right"/>
      <protection/>
    </xf>
    <xf numFmtId="38" fontId="3" fillId="30" borderId="71" xfId="48" applyFont="1" applyBorder="1">
      <alignment/>
      <protection/>
    </xf>
    <xf numFmtId="3" fontId="37" fillId="30" borderId="93" xfId="63" applyNumberFormat="1" applyBorder="1" applyAlignment="1" applyProtection="1">
      <alignment/>
      <protection/>
    </xf>
    <xf numFmtId="38" fontId="0" fillId="30" borderId="121" xfId="0" applyFill="1" applyBorder="1" applyAlignment="1">
      <alignment horizontal="right"/>
    </xf>
    <xf numFmtId="38" fontId="18" fillId="30" borderId="71" xfId="48" applyFont="1" applyBorder="1">
      <alignment/>
      <protection/>
    </xf>
    <xf numFmtId="38" fontId="37" fillId="30" borderId="71" xfId="63" applyNumberFormat="1" applyBorder="1" applyAlignment="1" applyProtection="1">
      <alignment/>
      <protection/>
    </xf>
    <xf numFmtId="38" fontId="0" fillId="30" borderId="71" xfId="0" applyFill="1" applyBorder="1" applyAlignment="1">
      <alignment horizontal="right"/>
    </xf>
    <xf numFmtId="37" fontId="37" fillId="30" borderId="71" xfId="63" applyNumberFormat="1" applyBorder="1" applyAlignment="1" applyProtection="1">
      <alignment/>
      <protection/>
    </xf>
    <xf numFmtId="3" fontId="37" fillId="30" borderId="93" xfId="63" applyNumberFormat="1" applyBorder="1" applyAlignment="1" applyProtection="1">
      <alignment shrinkToFit="1"/>
      <protection/>
    </xf>
    <xf numFmtId="3" fontId="37" fillId="30" borderId="71" xfId="63" applyNumberFormat="1" applyBorder="1" applyAlignment="1" applyProtection="1">
      <alignment shrinkToFit="1"/>
      <protection/>
    </xf>
    <xf numFmtId="6" fontId="3" fillId="30" borderId="122" xfId="44" applyFont="1" applyBorder="1" applyAlignment="1">
      <alignment horizontal="right"/>
      <protection/>
    </xf>
    <xf numFmtId="38" fontId="0" fillId="30" borderId="122" xfId="48" applyFont="1" applyBorder="1" applyAlignment="1">
      <alignment horizontal="right"/>
      <protection/>
    </xf>
    <xf numFmtId="38" fontId="3" fillId="30" borderId="71" xfId="48" applyFont="1" applyBorder="1" applyAlignment="1">
      <alignment horizontal="left" shrinkToFit="1"/>
      <protection/>
    </xf>
    <xf numFmtId="38" fontId="0" fillId="30" borderId="122" xfId="48" applyFont="1" applyBorder="1" applyAlignment="1">
      <alignment horizontal="right" shrinkToFit="1"/>
      <protection/>
    </xf>
    <xf numFmtId="38" fontId="3" fillId="30" borderId="97" xfId="48" applyFont="1" applyBorder="1">
      <alignment/>
      <protection/>
    </xf>
    <xf numFmtId="38" fontId="0" fillId="30" borderId="71" xfId="48" applyFont="1" applyBorder="1" applyAlignment="1">
      <alignment horizontal="right" shrinkToFit="1"/>
      <protection/>
    </xf>
    <xf numFmtId="3" fontId="37" fillId="30" borderId="93" xfId="63" applyNumberFormat="1" applyBorder="1" applyAlignment="1" applyProtection="1" quotePrefix="1">
      <alignment/>
      <protection/>
    </xf>
    <xf numFmtId="38" fontId="3" fillId="30" borderId="17" xfId="48" applyFont="1" applyBorder="1" applyAlignment="1">
      <alignment horizontal="left"/>
      <protection/>
    </xf>
    <xf numFmtId="6" fontId="0" fillId="30" borderId="83" xfId="44" applyBorder="1" applyAlignment="1">
      <alignment horizontal="right"/>
      <protection/>
    </xf>
    <xf numFmtId="6" fontId="0" fillId="30" borderId="83" xfId="44" applyBorder="1">
      <alignment/>
      <protection/>
    </xf>
    <xf numFmtId="6" fontId="0" fillId="30" borderId="123" xfId="44" applyBorder="1" applyAlignment="1">
      <alignment horizontal="right"/>
      <protection/>
    </xf>
    <xf numFmtId="6" fontId="0" fillId="30" borderId="123" xfId="44" applyFont="1" applyBorder="1" applyAlignment="1">
      <alignment horizontal="right"/>
      <protection/>
    </xf>
    <xf numFmtId="6" fontId="0" fillId="30" borderId="120" xfId="44" applyBorder="1">
      <alignment/>
      <protection/>
    </xf>
    <xf numFmtId="6" fontId="0" fillId="30" borderId="124" xfId="44" applyBorder="1">
      <alignment/>
      <protection/>
    </xf>
    <xf numFmtId="6" fontId="0" fillId="30" borderId="123" xfId="44" applyBorder="1">
      <alignment/>
      <protection/>
    </xf>
    <xf numFmtId="6" fontId="0" fillId="30" borderId="125" xfId="44" applyBorder="1">
      <alignment/>
      <protection/>
    </xf>
    <xf numFmtId="6" fontId="3" fillId="30" borderId="126" xfId="44" applyFont="1" applyBorder="1">
      <alignment/>
      <protection/>
    </xf>
    <xf numFmtId="38" fontId="3" fillId="2" borderId="127" xfId="0" applyFont="1" applyFill="1" applyBorder="1" applyAlignment="1">
      <alignment horizontal="left" vertical="center"/>
    </xf>
    <xf numFmtId="38" fontId="3" fillId="2" borderId="128" xfId="0" applyFont="1" applyFill="1" applyBorder="1" applyAlignment="1">
      <alignment horizontal="left" vertical="center"/>
    </xf>
    <xf numFmtId="38" fontId="3" fillId="2" borderId="125" xfId="0" applyFont="1" applyFill="1" applyBorder="1" applyAlignment="1">
      <alignment horizontal="left" vertical="center"/>
    </xf>
    <xf numFmtId="6" fontId="0" fillId="30" borderId="126" xfId="44" applyBorder="1">
      <alignment/>
      <protection/>
    </xf>
    <xf numFmtId="38" fontId="3" fillId="30" borderId="129" xfId="0" applyFont="1" applyFill="1" applyBorder="1" applyAlignment="1">
      <alignment horizontal="center"/>
    </xf>
    <xf numFmtId="6" fontId="0" fillId="30" borderId="127" xfId="44" applyBorder="1">
      <alignment/>
      <protection/>
    </xf>
    <xf numFmtId="6" fontId="0" fillId="30" borderId="130" xfId="44" applyBorder="1">
      <alignment/>
      <protection/>
    </xf>
    <xf numFmtId="6" fontId="0" fillId="30" borderId="131" xfId="44" applyBorder="1">
      <alignment/>
      <protection/>
    </xf>
    <xf numFmtId="6" fontId="3" fillId="30" borderId="129" xfId="44" applyFont="1" applyBorder="1">
      <alignment/>
      <protection/>
    </xf>
    <xf numFmtId="38" fontId="0" fillId="30" borderId="125" xfId="48" applyBorder="1">
      <alignment/>
      <protection/>
    </xf>
    <xf numFmtId="37" fontId="0" fillId="30" borderId="83" xfId="48" applyNumberFormat="1" applyBorder="1">
      <alignment/>
      <protection/>
    </xf>
    <xf numFmtId="6" fontId="3" fillId="30" borderId="125" xfId="44" applyFont="1" applyBorder="1">
      <alignment/>
      <protection/>
    </xf>
    <xf numFmtId="6" fontId="3" fillId="30" borderId="132" xfId="44" applyFont="1" applyBorder="1">
      <alignment/>
      <protection/>
    </xf>
    <xf numFmtId="6" fontId="3" fillId="30" borderId="95" xfId="44" applyFont="1" applyBorder="1" applyAlignment="1">
      <alignment horizontal="center"/>
      <protection/>
    </xf>
    <xf numFmtId="6" fontId="3" fillId="30" borderId="133" xfId="44" applyFont="1" applyBorder="1" applyAlignment="1">
      <alignment horizontal="center"/>
      <protection/>
    </xf>
    <xf numFmtId="38" fontId="0" fillId="30" borderId="46" xfId="48" applyFont="1" applyBorder="1" applyAlignment="1">
      <alignment horizontal="right"/>
      <protection/>
    </xf>
    <xf numFmtId="38" fontId="3" fillId="30" borderId="93" xfId="48" applyFont="1" applyBorder="1">
      <alignment/>
      <protection/>
    </xf>
    <xf numFmtId="38" fontId="0" fillId="30" borderId="3" xfId="48" applyFont="1" applyBorder="1" applyAlignment="1">
      <alignment horizontal="right" shrinkToFit="1"/>
      <protection/>
    </xf>
    <xf numFmtId="38" fontId="0" fillId="30" borderId="122" xfId="48" applyFont="1" applyBorder="1" applyAlignment="1">
      <alignment horizontal="right" vertical="center" shrinkToFit="1"/>
      <protection/>
    </xf>
    <xf numFmtId="38" fontId="37" fillId="30" borderId="0" xfId="63" applyNumberFormat="1" applyBorder="1" applyAlignment="1" applyProtection="1">
      <alignment/>
      <protection/>
    </xf>
    <xf numFmtId="3" fontId="37" fillId="30" borderId="0" xfId="63" applyNumberFormat="1" applyBorder="1" applyAlignment="1" applyProtection="1">
      <alignment/>
      <protection/>
    </xf>
    <xf numFmtId="6" fontId="3" fillId="30" borderId="71" xfId="44" applyFont="1" applyBorder="1" applyAlignment="1">
      <alignment horizontal="center"/>
      <protection/>
    </xf>
    <xf numFmtId="37" fontId="37" fillId="30" borderId="71" xfId="63" applyNumberFormat="1" applyFont="1" applyBorder="1" applyAlignment="1" applyProtection="1">
      <alignment/>
      <protection/>
    </xf>
    <xf numFmtId="38" fontId="3" fillId="30" borderId="46" xfId="0" applyFont="1" applyFill="1" applyBorder="1" applyAlignment="1" applyProtection="1">
      <alignment horizontal="center"/>
      <protection/>
    </xf>
    <xf numFmtId="38" fontId="0" fillId="30" borderId="71" xfId="0" applyFill="1" applyBorder="1" applyAlignment="1" applyProtection="1" quotePrefix="1">
      <alignment/>
      <protection/>
    </xf>
    <xf numFmtId="6" fontId="0" fillId="30" borderId="134" xfId="44" applyBorder="1" applyAlignment="1">
      <alignment horizontal="right"/>
      <protection/>
    </xf>
    <xf numFmtId="6" fontId="3" fillId="30" borderId="135" xfId="44" applyFont="1" applyBorder="1">
      <alignment/>
      <protection/>
    </xf>
    <xf numFmtId="38" fontId="3" fillId="2" borderId="136" xfId="0" applyFont="1" applyFill="1" applyBorder="1" applyAlignment="1">
      <alignment horizontal="left" vertical="center"/>
    </xf>
    <xf numFmtId="6" fontId="0" fillId="30" borderId="134" xfId="44" applyBorder="1">
      <alignment/>
      <protection/>
    </xf>
    <xf numFmtId="6" fontId="3" fillId="30" borderId="137" xfId="44" applyFont="1" applyBorder="1">
      <alignment/>
      <protection/>
    </xf>
    <xf numFmtId="38" fontId="0" fillId="30" borderId="134" xfId="48" applyBorder="1">
      <alignment/>
      <protection/>
    </xf>
    <xf numFmtId="38" fontId="0" fillId="30" borderId="136" xfId="48" applyBorder="1">
      <alignment/>
      <protection/>
    </xf>
    <xf numFmtId="6" fontId="3" fillId="30" borderId="138" xfId="44" applyFont="1" applyBorder="1">
      <alignment/>
      <protection/>
    </xf>
    <xf numFmtId="38" fontId="3" fillId="30" borderId="71" xfId="0" applyFont="1" applyFill="1" applyBorder="1" applyAlignment="1">
      <alignment horizontal="left"/>
    </xf>
    <xf numFmtId="38" fontId="18" fillId="30" borderId="39" xfId="49" applyFill="1" applyBorder="1" applyProtection="1">
      <alignment/>
      <protection/>
    </xf>
    <xf numFmtId="38" fontId="37" fillId="30" borderId="139" xfId="63" applyNumberFormat="1" applyBorder="1" applyAlignment="1" applyProtection="1">
      <alignment/>
      <protection/>
    </xf>
    <xf numFmtId="38" fontId="3" fillId="2" borderId="140" xfId="0" applyFont="1" applyFill="1" applyBorder="1" applyAlignment="1">
      <alignment horizontal="left" vertical="center"/>
    </xf>
    <xf numFmtId="38" fontId="0" fillId="30" borderId="93" xfId="0" applyFill="1" applyBorder="1" applyAlignment="1">
      <alignment horizontal="right"/>
    </xf>
    <xf numFmtId="6" fontId="3" fillId="30" borderId="123" xfId="44" applyFont="1" applyBorder="1">
      <alignment/>
      <protection/>
    </xf>
    <xf numFmtId="38" fontId="18" fillId="2" borderId="33" xfId="0" applyFont="1" applyBorder="1" applyAlignment="1">
      <alignment horizontal="center" vertical="center" shrinkToFit="1"/>
    </xf>
    <xf numFmtId="38" fontId="18" fillId="2" borderId="30" xfId="0" applyFont="1" applyBorder="1" applyAlignment="1">
      <alignment horizontal="center" vertical="center" shrinkToFit="1"/>
    </xf>
    <xf numFmtId="38" fontId="0" fillId="30" borderId="95" xfId="0" applyFill="1" applyBorder="1" applyAlignment="1">
      <alignment horizontal="center"/>
    </xf>
    <xf numFmtId="3" fontId="37" fillId="30" borderId="71" xfId="63" applyNumberFormat="1" applyBorder="1" applyAlignment="1" applyProtection="1">
      <alignment horizontal="left"/>
      <protection/>
    </xf>
    <xf numFmtId="38" fontId="18" fillId="2" borderId="71" xfId="0" applyFont="1" applyBorder="1" applyAlignment="1" applyProtection="1">
      <alignment horizontal="left"/>
      <protection locked="0"/>
    </xf>
    <xf numFmtId="37" fontId="37" fillId="30" borderId="71" xfId="63" applyNumberFormat="1" applyBorder="1" applyAlignment="1" applyProtection="1">
      <alignment horizontal="left"/>
      <protection/>
    </xf>
    <xf numFmtId="38" fontId="37" fillId="30" borderId="139" xfId="63" applyNumberFormat="1" applyFont="1" applyBorder="1" applyAlignment="1" applyProtection="1">
      <alignment/>
      <protection/>
    </xf>
    <xf numFmtId="38" fontId="37" fillId="30" borderId="0" xfId="63" applyNumberFormat="1" applyFont="1" applyAlignment="1" applyProtection="1">
      <alignment/>
      <protection/>
    </xf>
    <xf numFmtId="38" fontId="18" fillId="2" borderId="31" xfId="49" applyBorder="1">
      <alignment/>
      <protection locked="0"/>
    </xf>
    <xf numFmtId="6" fontId="0" fillId="30" borderId="54" xfId="44" applyBorder="1">
      <alignment/>
      <protection/>
    </xf>
    <xf numFmtId="38" fontId="18" fillId="2" borderId="3" xfId="49" applyFont="1" quotePrefix="1">
      <alignment/>
      <protection locked="0"/>
    </xf>
    <xf numFmtId="40" fontId="0" fillId="2" borderId="0" xfId="0" applyNumberFormat="1" applyFont="1" applyAlignment="1">
      <alignment/>
    </xf>
    <xf numFmtId="38" fontId="3" fillId="2" borderId="81" xfId="0" applyFont="1" applyFill="1" applyBorder="1" applyAlignment="1" applyProtection="1">
      <alignment horizontal="center" vertical="center"/>
      <protection/>
    </xf>
    <xf numFmtId="38" fontId="3" fillId="2" borderId="125" xfId="0" applyFont="1" applyFill="1" applyBorder="1" applyAlignment="1" applyProtection="1">
      <alignment horizontal="center" vertical="center"/>
      <protection/>
    </xf>
    <xf numFmtId="38" fontId="3" fillId="38" borderId="141" xfId="0" applyFont="1" applyFill="1" applyBorder="1" applyAlignment="1" applyProtection="1">
      <alignment horizontal="center" vertical="center"/>
      <protection/>
    </xf>
    <xf numFmtId="38" fontId="3" fillId="38" borderId="23" xfId="0" applyFont="1" applyFill="1" applyBorder="1" applyAlignment="1" applyProtection="1">
      <alignment horizontal="center" vertical="center"/>
      <protection/>
    </xf>
    <xf numFmtId="38" fontId="3" fillId="2" borderId="93" xfId="0" applyFont="1" applyFill="1" applyBorder="1" applyAlignment="1" applyProtection="1">
      <alignment horizontal="center" vertical="center"/>
      <protection/>
    </xf>
    <xf numFmtId="6" fontId="0" fillId="30" borderId="104" xfId="44" applyBorder="1">
      <alignment/>
      <protection/>
    </xf>
    <xf numFmtId="6" fontId="0" fillId="30" borderId="142" xfId="44" applyBorder="1">
      <alignment/>
      <protection/>
    </xf>
    <xf numFmtId="6" fontId="0" fillId="30" borderId="104" xfId="44" applyBorder="1" quotePrefix="1">
      <alignment/>
      <protection/>
    </xf>
    <xf numFmtId="6" fontId="0" fillId="30" borderId="93" xfId="44" applyBorder="1" quotePrefix="1">
      <alignment/>
      <protection/>
    </xf>
    <xf numFmtId="38" fontId="18" fillId="2" borderId="71" xfId="49" applyBorder="1" quotePrefix="1">
      <alignment/>
      <protection locked="0"/>
    </xf>
    <xf numFmtId="38" fontId="18" fillId="2" borderId="14" xfId="49" applyBorder="1">
      <alignment/>
      <protection locked="0"/>
    </xf>
    <xf numFmtId="6" fontId="0" fillId="30" borderId="71" xfId="44" applyBorder="1">
      <alignment/>
      <protection/>
    </xf>
    <xf numFmtId="38" fontId="0" fillId="30" borderId="71" xfId="48" applyFill="1" applyBorder="1" applyProtection="1">
      <alignment/>
      <protection/>
    </xf>
    <xf numFmtId="6" fontId="0" fillId="30" borderId="93" xfId="44" applyBorder="1">
      <alignment/>
      <protection/>
    </xf>
    <xf numFmtId="38" fontId="0" fillId="30" borderId="31" xfId="48" applyBorder="1">
      <alignment/>
      <protection/>
    </xf>
    <xf numFmtId="38" fontId="0" fillId="30" borderId="97" xfId="48" applyBorder="1">
      <alignment/>
      <protection/>
    </xf>
    <xf numFmtId="6" fontId="0" fillId="30" borderId="143" xfId="44" applyBorder="1">
      <alignment/>
      <protection/>
    </xf>
    <xf numFmtId="6" fontId="0" fillId="30" borderId="144" xfId="44" applyBorder="1">
      <alignment/>
      <protection/>
    </xf>
    <xf numFmtId="6" fontId="3" fillId="30" borderId="93" xfId="44" applyFont="1" applyBorder="1">
      <alignment/>
      <protection/>
    </xf>
    <xf numFmtId="6" fontId="3" fillId="30" borderId="145" xfId="44" applyFont="1" applyBorder="1">
      <alignment/>
      <protection/>
    </xf>
    <xf numFmtId="38" fontId="3" fillId="38" borderId="146" xfId="0" applyFont="1" applyFill="1" applyBorder="1" applyAlignment="1" applyProtection="1">
      <alignment horizontal="center" vertical="center"/>
      <protection/>
    </xf>
    <xf numFmtId="38" fontId="3" fillId="2" borderId="11" xfId="0" applyFont="1" applyFill="1" applyBorder="1" applyAlignment="1" applyProtection="1">
      <alignment horizontal="center" vertical="center"/>
      <protection/>
    </xf>
    <xf numFmtId="38" fontId="3" fillId="2" borderId="147" xfId="0" applyFont="1" applyFill="1" applyBorder="1" applyAlignment="1" applyProtection="1">
      <alignment horizontal="center" vertical="center"/>
      <protection/>
    </xf>
    <xf numFmtId="38" fontId="0" fillId="2" borderId="147" xfId="48" applyFill="1" applyBorder="1" applyProtection="1">
      <alignment/>
      <protection/>
    </xf>
    <xf numFmtId="6" fontId="0" fillId="2" borderId="147" xfId="44" applyFill="1" applyBorder="1" applyProtection="1">
      <alignment/>
      <protection/>
    </xf>
    <xf numFmtId="38" fontId="18" fillId="2" borderId="147" xfId="49" applyFill="1" applyBorder="1" applyProtection="1">
      <alignment/>
      <protection/>
    </xf>
    <xf numFmtId="38" fontId="0" fillId="2" borderId="147" xfId="48" applyFill="1" applyBorder="1" applyProtection="1" quotePrefix="1">
      <alignment/>
      <protection/>
    </xf>
    <xf numFmtId="6" fontId="0" fillId="2" borderId="147" xfId="44" applyFill="1" applyBorder="1" applyProtection="1" quotePrefix="1">
      <alignment/>
      <protection/>
    </xf>
    <xf numFmtId="38" fontId="18" fillId="2" borderId="147" xfId="49" applyFill="1" applyBorder="1" applyProtection="1" quotePrefix="1">
      <alignment/>
      <protection/>
    </xf>
    <xf numFmtId="6" fontId="3" fillId="2" borderId="147" xfId="44" applyFont="1" applyFill="1" applyBorder="1" applyProtection="1">
      <alignment/>
      <protection/>
    </xf>
    <xf numFmtId="38" fontId="3" fillId="2" borderId="147" xfId="0" applyFont="1" applyFill="1" applyBorder="1" applyAlignment="1" applyProtection="1">
      <alignment horizontal="left" vertical="center"/>
      <protection/>
    </xf>
    <xf numFmtId="38" fontId="18" fillId="2" borderId="147" xfId="49" applyFont="1" applyFill="1" applyBorder="1" applyProtection="1">
      <alignment/>
      <protection/>
    </xf>
    <xf numFmtId="38" fontId="3" fillId="2" borderId="147" xfId="48" applyFont="1" applyFill="1" applyBorder="1" applyAlignment="1" applyProtection="1">
      <alignment horizontal="center"/>
      <protection/>
    </xf>
    <xf numFmtId="6" fontId="3" fillId="2" borderId="147" xfId="44" applyFont="1" applyFill="1" applyBorder="1" applyAlignment="1" applyProtection="1">
      <alignment horizontal="center"/>
      <protection/>
    </xf>
    <xf numFmtId="38" fontId="18" fillId="2" borderId="39" xfId="49" applyBorder="1" applyProtection="1">
      <alignment/>
      <protection locked="0"/>
    </xf>
    <xf numFmtId="38" fontId="18" fillId="2" borderId="31" xfId="49" applyBorder="1" applyProtection="1">
      <alignment/>
      <protection locked="0"/>
    </xf>
    <xf numFmtId="38" fontId="18" fillId="2" borderId="81" xfId="49" applyBorder="1" applyProtection="1">
      <alignment/>
      <protection locked="0"/>
    </xf>
    <xf numFmtId="38" fontId="18" fillId="2" borderId="54" xfId="49" applyBorder="1" applyProtection="1">
      <alignment/>
      <protection locked="0"/>
    </xf>
    <xf numFmtId="1" fontId="0" fillId="2" borderId="30" xfId="0" applyNumberFormat="1" applyFont="1" applyBorder="1" applyAlignment="1" applyProtection="1">
      <alignment horizontal="center"/>
      <protection/>
    </xf>
    <xf numFmtId="38" fontId="0" fillId="2" borderId="33" xfId="0" applyFont="1" applyBorder="1" applyAlignment="1" applyProtection="1">
      <alignment horizontal="center" wrapText="1"/>
      <protection/>
    </xf>
    <xf numFmtId="6" fontId="0" fillId="30" borderId="148" xfId="44" applyBorder="1">
      <alignment/>
      <protection/>
    </xf>
    <xf numFmtId="38" fontId="18" fillId="30" borderId="31" xfId="49" applyFill="1" applyBorder="1" applyProtection="1">
      <alignment/>
      <protection/>
    </xf>
    <xf numFmtId="6" fontId="0" fillId="30" borderId="22" xfId="44" applyBorder="1" applyAlignment="1">
      <alignment/>
      <protection/>
    </xf>
    <xf numFmtId="38" fontId="0" fillId="2" borderId="39" xfId="0" applyBorder="1" applyAlignment="1">
      <alignment/>
    </xf>
    <xf numFmtId="6" fontId="0" fillId="30" borderId="21" xfId="44" applyBorder="1" applyAlignment="1">
      <alignment/>
      <protection/>
    </xf>
    <xf numFmtId="38" fontId="18" fillId="0" borderId="121" xfId="0" applyFont="1" applyFill="1" applyBorder="1" applyAlignment="1">
      <alignment horizontal="center" vertical="center" wrapText="1" shrinkToFit="1"/>
    </xf>
    <xf numFmtId="38" fontId="18" fillId="2" borderId="41" xfId="49" applyBorder="1">
      <alignment/>
      <protection locked="0"/>
    </xf>
    <xf numFmtId="38" fontId="18" fillId="2" borderId="41" xfId="49" applyBorder="1" applyProtection="1">
      <alignment/>
      <protection locked="0"/>
    </xf>
    <xf numFmtId="38" fontId="18" fillId="2" borderId="20" xfId="0" applyFont="1" applyBorder="1" applyAlignment="1">
      <alignment horizontal="center" vertical="center" wrapText="1" shrinkToFit="1"/>
    </xf>
    <xf numFmtId="175" fontId="18" fillId="2" borderId="93" xfId="0" applyNumberFormat="1" applyFont="1" applyFill="1" applyBorder="1" applyAlignment="1" applyProtection="1">
      <alignment horizontal="right"/>
      <protection locked="0"/>
    </xf>
    <xf numFmtId="38" fontId="18" fillId="2" borderId="3" xfId="49" applyFont="1" applyFill="1" applyBorder="1" applyProtection="1">
      <alignment/>
      <protection locked="0"/>
    </xf>
    <xf numFmtId="1" fontId="18" fillId="2" borderId="27" xfId="0" applyNumberFormat="1" applyFont="1" applyFill="1" applyBorder="1" applyAlignment="1" applyProtection="1">
      <alignment horizontal="center"/>
      <protection locked="0"/>
    </xf>
    <xf numFmtId="1" fontId="18" fillId="2" borderId="41" xfId="0" applyNumberFormat="1" applyFont="1" applyFill="1" applyBorder="1" applyAlignment="1" applyProtection="1">
      <alignment horizontal="center"/>
      <protection locked="0"/>
    </xf>
    <xf numFmtId="1" fontId="18" fillId="2" borderId="3" xfId="0" applyNumberFormat="1" applyFont="1" applyFill="1" applyBorder="1" applyAlignment="1" applyProtection="1">
      <alignment horizontal="center"/>
      <protection locked="0"/>
    </xf>
    <xf numFmtId="38" fontId="18" fillId="2" borderId="27" xfId="0" applyFont="1" applyFill="1" applyBorder="1" applyAlignment="1" applyProtection="1">
      <alignment/>
      <protection locked="0"/>
    </xf>
    <xf numFmtId="174" fontId="18" fillId="2" borderId="27" xfId="0" applyNumberFormat="1" applyFont="1" applyFill="1" applyBorder="1" applyAlignment="1" applyProtection="1">
      <alignment/>
      <protection locked="0"/>
    </xf>
    <xf numFmtId="37" fontId="18" fillId="2" borderId="27" xfId="0" applyNumberFormat="1" applyFont="1" applyFill="1" applyBorder="1" applyAlignment="1" applyProtection="1">
      <alignment/>
      <protection locked="0"/>
    </xf>
    <xf numFmtId="37" fontId="18" fillId="2" borderId="27" xfId="0" applyNumberFormat="1" applyFont="1" applyFill="1" applyBorder="1" applyAlignment="1" applyProtection="1">
      <alignment horizontal="right"/>
      <protection locked="0"/>
    </xf>
    <xf numFmtId="38" fontId="18" fillId="30" borderId="46" xfId="49" applyFill="1" applyBorder="1" applyProtection="1">
      <alignment/>
      <protection/>
    </xf>
    <xf numFmtId="38" fontId="0" fillId="30" borderId="71" xfId="48" applyBorder="1" applyProtection="1">
      <alignment/>
      <protection/>
    </xf>
    <xf numFmtId="38" fontId="0" fillId="30" borderId="3" xfId="48" applyFill="1" applyProtection="1">
      <alignment/>
      <protection/>
    </xf>
    <xf numFmtId="38" fontId="0" fillId="30" borderId="71" xfId="49" applyFont="1" applyFill="1" applyBorder="1" applyProtection="1">
      <alignment/>
      <protection/>
    </xf>
    <xf numFmtId="6" fontId="0" fillId="30" borderId="22" xfId="44" applyBorder="1" applyAlignment="1" applyProtection="1">
      <alignment/>
      <protection/>
    </xf>
    <xf numFmtId="6" fontId="0" fillId="30" borderId="21" xfId="44" applyBorder="1" applyAlignment="1" applyProtection="1">
      <alignment/>
      <protection/>
    </xf>
    <xf numFmtId="38" fontId="7" fillId="38" borderId="149" xfId="0" applyFont="1" applyFill="1" applyBorder="1" applyAlignment="1">
      <alignment horizontal="left"/>
    </xf>
    <xf numFmtId="38" fontId="7" fillId="38" borderId="49" xfId="0" applyFont="1" applyFill="1" applyBorder="1" applyAlignment="1">
      <alignment horizontal="left"/>
    </xf>
    <xf numFmtId="38" fontId="7" fillId="38" borderId="150" xfId="0" applyFont="1" applyFill="1" applyBorder="1" applyAlignment="1">
      <alignment horizontal="left"/>
    </xf>
    <xf numFmtId="38" fontId="18" fillId="2" borderId="14" xfId="0" applyFont="1" applyFill="1" applyBorder="1" applyAlignment="1">
      <alignment horizontal="center" vertical="center" wrapText="1"/>
    </xf>
    <xf numFmtId="38" fontId="18" fillId="2" borderId="3" xfId="49" applyFill="1">
      <alignment/>
      <protection locked="0"/>
    </xf>
    <xf numFmtId="38" fontId="18" fillId="2" borderId="25" xfId="0" applyFont="1" applyBorder="1" applyAlignment="1">
      <alignment horizontal="center" vertical="center" wrapText="1"/>
    </xf>
    <xf numFmtId="38" fontId="0" fillId="2" borderId="26" xfId="0" applyFont="1" applyBorder="1" applyAlignment="1">
      <alignment horizontal="center" vertical="center" wrapText="1"/>
    </xf>
    <xf numFmtId="3" fontId="0" fillId="30" borderId="92" xfId="0" applyNumberFormat="1" applyFont="1" applyFill="1" applyBorder="1" applyAlignment="1" applyProtection="1">
      <alignment horizontal="right" vertical="center"/>
      <protection/>
    </xf>
    <xf numFmtId="3" fontId="0" fillId="2" borderId="0" xfId="0" applyNumberFormat="1" applyFont="1" applyFill="1" applyBorder="1" applyAlignment="1" applyProtection="1">
      <alignment horizontal="right" vertical="center"/>
      <protection/>
    </xf>
    <xf numFmtId="38" fontId="0" fillId="30" borderId="18" xfId="0" applyFill="1" applyBorder="1" applyAlignment="1">
      <alignment horizontal="right" vertical="center"/>
    </xf>
    <xf numFmtId="38" fontId="18" fillId="2" borderId="31" xfId="0" applyFont="1" applyBorder="1" applyAlignment="1">
      <alignment horizontal="center"/>
    </xf>
    <xf numFmtId="38" fontId="7" fillId="38" borderId="141" xfId="0" applyFont="1" applyFill="1" applyBorder="1" applyAlignment="1">
      <alignment horizontal="left"/>
    </xf>
    <xf numFmtId="38" fontId="7" fillId="38" borderId="23" xfId="0" applyFont="1" applyFill="1" applyBorder="1" applyAlignment="1">
      <alignment horizontal="left"/>
    </xf>
    <xf numFmtId="38" fontId="7" fillId="38" borderId="151" xfId="0" applyFont="1" applyFill="1" applyBorder="1" applyAlignment="1">
      <alignment horizontal="left"/>
    </xf>
    <xf numFmtId="38" fontId="18" fillId="2" borderId="26" xfId="0" applyFont="1" applyBorder="1" applyAlignment="1">
      <alignment horizontal="center" vertical="center"/>
    </xf>
    <xf numFmtId="15" fontId="18" fillId="2" borderId="13" xfId="0" applyNumberFormat="1" applyFont="1" applyBorder="1" applyAlignment="1" applyProtection="1">
      <alignment/>
      <protection locked="0"/>
    </xf>
    <xf numFmtId="3" fontId="7" fillId="38" borderId="94" xfId="0" applyNumberFormat="1" applyFont="1" applyFill="1" applyBorder="1" applyAlignment="1" applyProtection="1">
      <alignment horizontal="left"/>
      <protection/>
    </xf>
    <xf numFmtId="38" fontId="0" fillId="38" borderId="95" xfId="0" applyFill="1" applyBorder="1" applyAlignment="1" applyProtection="1">
      <alignment horizontal="left"/>
      <protection/>
    </xf>
    <xf numFmtId="3" fontId="0" fillId="38" borderId="23" xfId="0" applyNumberFormat="1" applyFont="1" applyFill="1" applyBorder="1" applyAlignment="1" applyProtection="1">
      <alignment/>
      <protection/>
    </xf>
    <xf numFmtId="38" fontId="0" fillId="38" borderId="95" xfId="0" applyFill="1" applyBorder="1" applyAlignment="1" applyProtection="1">
      <alignment/>
      <protection/>
    </xf>
    <xf numFmtId="38" fontId="0" fillId="38" borderId="96" xfId="0" applyFill="1" applyBorder="1" applyAlignment="1" applyProtection="1">
      <alignment/>
      <protection/>
    </xf>
    <xf numFmtId="3" fontId="18" fillId="2" borderId="28" xfId="0" applyNumberFormat="1" applyFont="1" applyBorder="1" applyAlignment="1" applyProtection="1">
      <alignment horizontal="center" vertical="center" wrapText="1"/>
      <protection/>
    </xf>
    <xf numFmtId="3" fontId="18" fillId="2" borderId="14" xfId="0" applyNumberFormat="1" applyFont="1" applyBorder="1" applyAlignment="1" applyProtection="1">
      <alignment horizontal="center" vertical="center" wrapText="1"/>
      <protection/>
    </xf>
    <xf numFmtId="38" fontId="0" fillId="2" borderId="0" xfId="0" applyBorder="1" applyAlignment="1" applyProtection="1">
      <alignment horizontal="center" vertical="center"/>
      <protection/>
    </xf>
    <xf numFmtId="38" fontId="18" fillId="2" borderId="0" xfId="0" applyFont="1" applyBorder="1" applyAlignment="1" applyProtection="1">
      <alignment horizontal="center" vertical="center"/>
      <protection/>
    </xf>
    <xf numFmtId="38" fontId="18" fillId="2" borderId="50" xfId="0" applyFont="1" applyBorder="1" applyAlignment="1" applyProtection="1">
      <alignment horizontal="center" vertical="center"/>
      <protection/>
    </xf>
    <xf numFmtId="6" fontId="0" fillId="30" borderId="21" xfId="44" applyBorder="1" applyProtection="1">
      <alignment/>
      <protection/>
    </xf>
    <xf numFmtId="38" fontId="18" fillId="2" borderId="122" xfId="49" applyBorder="1" applyProtection="1">
      <alignment/>
      <protection locked="0"/>
    </xf>
    <xf numFmtId="15" fontId="18" fillId="2" borderId="3" xfId="49" applyNumberFormat="1" applyProtection="1">
      <alignment/>
      <protection locked="0"/>
    </xf>
    <xf numFmtId="38" fontId="18" fillId="2" borderId="3" xfId="49" applyProtection="1">
      <alignment/>
      <protection locked="0"/>
    </xf>
    <xf numFmtId="38" fontId="18" fillId="2" borderId="3" xfId="49" applyFont="1" applyProtection="1">
      <alignment/>
      <protection locked="0"/>
    </xf>
    <xf numFmtId="6" fontId="0" fillId="2" borderId="0" xfId="44" applyFill="1" applyBorder="1" applyProtection="1">
      <alignment/>
      <protection/>
    </xf>
    <xf numFmtId="38" fontId="0" fillId="30" borderId="152" xfId="0" applyFill="1" applyBorder="1" applyAlignment="1">
      <alignment horizontal="right" vertical="center"/>
    </xf>
    <xf numFmtId="38" fontId="0" fillId="30" borderId="29" xfId="0" applyFont="1" applyFill="1" applyBorder="1" applyAlignment="1" applyProtection="1">
      <alignment horizontal="right"/>
      <protection/>
    </xf>
    <xf numFmtId="3" fontId="20" fillId="2" borderId="29" xfId="0" applyNumberFormat="1" applyFont="1" applyBorder="1" applyAlignment="1" applyProtection="1">
      <alignment horizontal="center"/>
      <protection/>
    </xf>
    <xf numFmtId="38" fontId="0" fillId="30" borderId="143" xfId="0" applyFont="1" applyFill="1" applyBorder="1" applyAlignment="1" applyProtection="1">
      <alignment horizontal="right"/>
      <protection/>
    </xf>
    <xf numFmtId="3" fontId="0" fillId="30" borderId="67" xfId="0" applyNumberFormat="1" applyFont="1" applyFill="1" applyBorder="1" applyAlignment="1">
      <alignment horizontal="right"/>
    </xf>
    <xf numFmtId="3" fontId="18" fillId="41" borderId="3" xfId="0" applyNumberFormat="1" applyFont="1" applyFill="1" applyBorder="1" applyAlignment="1">
      <alignment horizontal="center" vertical="center" wrapText="1"/>
    </xf>
    <xf numFmtId="38" fontId="18" fillId="2" borderId="15" xfId="0" applyFont="1" applyBorder="1" applyAlignment="1">
      <alignment horizontal="center" vertical="center"/>
    </xf>
    <xf numFmtId="38" fontId="0" fillId="2" borderId="0" xfId="0" applyAlignment="1" applyProtection="1">
      <alignment/>
      <protection/>
    </xf>
    <xf numFmtId="38" fontId="18" fillId="2" borderId="3" xfId="49" applyFont="1">
      <alignment/>
      <protection locked="0"/>
    </xf>
    <xf numFmtId="38" fontId="0" fillId="2" borderId="106" xfId="0" applyFont="1" applyBorder="1" applyAlignment="1">
      <alignment horizontal="left"/>
    </xf>
    <xf numFmtId="38" fontId="0" fillId="2" borderId="106" xfId="0" applyFont="1" applyBorder="1" applyAlignment="1" applyProtection="1">
      <alignment horizontal="left"/>
      <protection/>
    </xf>
    <xf numFmtId="49" fontId="18" fillId="2" borderId="73" xfId="0" applyNumberFormat="1" applyFont="1" applyBorder="1" applyAlignment="1" applyProtection="1">
      <alignment/>
      <protection/>
    </xf>
    <xf numFmtId="3" fontId="18" fillId="2" borderId="0" xfId="0" applyNumberFormat="1" applyFont="1" applyAlignment="1" applyProtection="1">
      <alignment/>
      <protection/>
    </xf>
    <xf numFmtId="3" fontId="18" fillId="2" borderId="78" xfId="0" applyNumberFormat="1" applyFont="1" applyBorder="1" applyAlignment="1" applyProtection="1">
      <alignment/>
      <protection/>
    </xf>
    <xf numFmtId="0" fontId="18" fillId="2" borderId="72" xfId="0" applyNumberFormat="1" applyFont="1" applyBorder="1" applyAlignment="1" applyProtection="1">
      <alignment/>
      <protection/>
    </xf>
    <xf numFmtId="3" fontId="18" fillId="2" borderId="73" xfId="0" applyNumberFormat="1" applyFont="1" applyBorder="1" applyAlignment="1" applyProtection="1">
      <alignment/>
      <protection/>
    </xf>
    <xf numFmtId="3" fontId="18" fillId="2" borderId="72" xfId="0" applyNumberFormat="1" applyFont="1" applyBorder="1" applyAlignment="1" applyProtection="1">
      <alignment/>
      <protection/>
    </xf>
    <xf numFmtId="49" fontId="18" fillId="2" borderId="75" xfId="0" applyNumberFormat="1" applyFont="1" applyBorder="1" applyAlignment="1" applyProtection="1">
      <alignment/>
      <protection/>
    </xf>
    <xf numFmtId="3" fontId="18" fillId="2" borderId="79" xfId="0" applyNumberFormat="1" applyFont="1" applyBorder="1" applyAlignment="1" applyProtection="1">
      <alignment/>
      <protection/>
    </xf>
    <xf numFmtId="0" fontId="18" fillId="2" borderId="74" xfId="0" applyNumberFormat="1" applyFont="1" applyBorder="1" applyAlignment="1" applyProtection="1">
      <alignment/>
      <protection/>
    </xf>
    <xf numFmtId="3" fontId="18" fillId="2" borderId="75" xfId="0" applyNumberFormat="1" applyFont="1" applyBorder="1" applyAlignment="1" applyProtection="1">
      <alignment/>
      <protection/>
    </xf>
    <xf numFmtId="3" fontId="18" fillId="2" borderId="74" xfId="0" applyNumberFormat="1" applyFont="1" applyBorder="1" applyAlignment="1" applyProtection="1">
      <alignment/>
      <protection/>
    </xf>
    <xf numFmtId="3" fontId="18" fillId="2" borderId="80" xfId="0" applyNumberFormat="1" applyFont="1" applyBorder="1" applyAlignment="1" applyProtection="1">
      <alignment/>
      <protection/>
    </xf>
    <xf numFmtId="3" fontId="18" fillId="2" borderId="77" xfId="0" applyNumberFormat="1" applyFont="1" applyBorder="1" applyAlignment="1" applyProtection="1">
      <alignment/>
      <protection/>
    </xf>
    <xf numFmtId="3" fontId="18" fillId="2" borderId="76" xfId="0" applyNumberFormat="1" applyFont="1" applyBorder="1" applyAlignment="1" applyProtection="1">
      <alignment/>
      <protection/>
    </xf>
    <xf numFmtId="0" fontId="18" fillId="2" borderId="77" xfId="0" applyNumberFormat="1" applyFont="1" applyBorder="1" applyAlignment="1" applyProtection="1">
      <alignment/>
      <protection/>
    </xf>
    <xf numFmtId="3" fontId="18" fillId="2" borderId="0" xfId="0" applyNumberFormat="1" applyFont="1" applyBorder="1" applyAlignment="1" applyProtection="1">
      <alignment/>
      <protection/>
    </xf>
    <xf numFmtId="49" fontId="18" fillId="2" borderId="0" xfId="0" applyNumberFormat="1" applyFont="1" applyBorder="1" applyAlignment="1" applyProtection="1">
      <alignment/>
      <protection/>
    </xf>
    <xf numFmtId="49" fontId="18" fillId="2" borderId="76" xfId="0" applyNumberFormat="1" applyFont="1" applyBorder="1" applyAlignment="1" applyProtection="1">
      <alignment/>
      <protection/>
    </xf>
    <xf numFmtId="3" fontId="15" fillId="2" borderId="153" xfId="0" applyNumberFormat="1" applyFont="1" applyBorder="1" applyAlignment="1" applyProtection="1">
      <alignment/>
      <protection/>
    </xf>
    <xf numFmtId="3" fontId="15" fillId="2" borderId="0" xfId="0" applyNumberFormat="1" applyFont="1" applyBorder="1" applyAlignment="1" applyProtection="1">
      <alignment/>
      <protection/>
    </xf>
    <xf numFmtId="3" fontId="11" fillId="2" borderId="0" xfId="0" applyNumberFormat="1" applyFont="1" applyBorder="1" applyAlignment="1" applyProtection="1">
      <alignment horizontal="center"/>
      <protection/>
    </xf>
    <xf numFmtId="3" fontId="16" fillId="2" borderId="153" xfId="0" applyNumberFormat="1" applyFont="1" applyBorder="1" applyAlignment="1" applyProtection="1">
      <alignment/>
      <protection/>
    </xf>
    <xf numFmtId="3" fontId="16" fillId="2" borderId="0" xfId="0" applyNumberFormat="1" applyFont="1" applyBorder="1" applyAlignment="1" applyProtection="1">
      <alignment horizontal="center"/>
      <protection/>
    </xf>
    <xf numFmtId="3" fontId="11" fillId="2" borderId="0" xfId="0" applyNumberFormat="1" applyFont="1" applyBorder="1" applyAlignment="1" applyProtection="1">
      <alignment/>
      <protection/>
    </xf>
    <xf numFmtId="3" fontId="0" fillId="2" borderId="154" xfId="0" applyNumberFormat="1" applyFont="1" applyBorder="1" applyAlignment="1" applyProtection="1">
      <alignment/>
      <protection/>
    </xf>
    <xf numFmtId="3" fontId="16" fillId="2" borderId="155" xfId="0" applyNumberFormat="1" applyFont="1" applyBorder="1" applyAlignment="1" applyProtection="1">
      <alignment/>
      <protection/>
    </xf>
    <xf numFmtId="3" fontId="16" fillId="2" borderId="156" xfId="0" applyNumberFormat="1" applyFont="1" applyBorder="1" applyAlignment="1" applyProtection="1">
      <alignment horizontal="center"/>
      <protection/>
    </xf>
    <xf numFmtId="3" fontId="16" fillId="2" borderId="157" xfId="0" applyNumberFormat="1" applyFont="1" applyBorder="1" applyAlignment="1" applyProtection="1">
      <alignment horizontal="center"/>
      <protection/>
    </xf>
    <xf numFmtId="3" fontId="11" fillId="2" borderId="158" xfId="0" applyNumberFormat="1" applyFont="1" applyBorder="1" applyAlignment="1" applyProtection="1">
      <alignment horizontal="center"/>
      <protection/>
    </xf>
    <xf numFmtId="3" fontId="16" fillId="2" borderId="158" xfId="0" applyNumberFormat="1" applyFont="1" applyBorder="1" applyAlignment="1" applyProtection="1">
      <alignment horizontal="center"/>
      <protection/>
    </xf>
    <xf numFmtId="3" fontId="0" fillId="2" borderId="153" xfId="0" applyNumberFormat="1" applyFont="1" applyBorder="1" applyAlignment="1" applyProtection="1">
      <alignment/>
      <protection/>
    </xf>
    <xf numFmtId="3" fontId="16" fillId="2" borderId="158" xfId="0" applyNumberFormat="1" applyFont="1" applyBorder="1" applyAlignment="1" applyProtection="1">
      <alignment/>
      <protection/>
    </xf>
    <xf numFmtId="3" fontId="16" fillId="2" borderId="159" xfId="0" applyNumberFormat="1" applyFont="1" applyBorder="1" applyAlignment="1" applyProtection="1">
      <alignment/>
      <protection/>
    </xf>
    <xf numFmtId="3" fontId="18" fillId="2" borderId="153" xfId="0" applyNumberFormat="1" applyFont="1" applyBorder="1" applyAlignment="1" applyProtection="1">
      <alignment/>
      <protection/>
    </xf>
    <xf numFmtId="3" fontId="20" fillId="2" borderId="0" xfId="0" applyNumberFormat="1" applyFont="1" applyBorder="1" applyAlignment="1" applyProtection="1">
      <alignment horizontal="center"/>
      <protection/>
    </xf>
    <xf numFmtId="3" fontId="18" fillId="2" borderId="0" xfId="0" applyNumberFormat="1" applyFont="1" applyBorder="1" applyAlignment="1" applyProtection="1">
      <alignment horizontal="center"/>
      <protection/>
    </xf>
    <xf numFmtId="3" fontId="20" fillId="2" borderId="0" xfId="0" applyNumberFormat="1" applyFont="1" applyBorder="1" applyAlignment="1" applyProtection="1">
      <alignment/>
      <protection/>
    </xf>
    <xf numFmtId="3" fontId="0" fillId="2" borderId="0" xfId="0" applyNumberFormat="1" applyFont="1" applyAlignment="1" applyProtection="1">
      <alignment horizontal="center"/>
      <protection/>
    </xf>
    <xf numFmtId="38" fontId="18" fillId="2" borderId="0" xfId="0" applyFont="1" applyAlignment="1" applyProtection="1">
      <alignment/>
      <protection/>
    </xf>
    <xf numFmtId="3" fontId="20" fillId="2" borderId="0" xfId="0" applyNumberFormat="1" applyFont="1" applyFill="1" applyBorder="1" applyAlignment="1" applyProtection="1">
      <alignment horizontal="left"/>
      <protection/>
    </xf>
    <xf numFmtId="3" fontId="18" fillId="2" borderId="0" xfId="0" applyNumberFormat="1" applyFont="1" applyBorder="1" applyAlignment="1" applyProtection="1">
      <alignment horizontal="center" wrapText="1"/>
      <protection/>
    </xf>
    <xf numFmtId="38" fontId="18" fillId="2" borderId="0" xfId="0" applyFont="1" applyBorder="1" applyAlignment="1" applyProtection="1">
      <alignment/>
      <protection/>
    </xf>
    <xf numFmtId="3" fontId="18" fillId="2" borderId="0" xfId="0" applyNumberFormat="1" applyFont="1" applyBorder="1" applyAlignment="1" applyProtection="1">
      <alignment/>
      <protection/>
    </xf>
    <xf numFmtId="0" fontId="0" fillId="2" borderId="0" xfId="0" applyNumberFormat="1" applyFont="1" applyAlignment="1" applyProtection="1">
      <alignment horizontal="left" indent="4"/>
      <protection/>
    </xf>
    <xf numFmtId="0" fontId="18" fillId="2" borderId="0" xfId="0" applyNumberFormat="1" applyFont="1" applyAlignment="1" applyProtection="1">
      <alignment horizontal="left" indent="4"/>
      <protection/>
    </xf>
    <xf numFmtId="3" fontId="18" fillId="2" borderId="156" xfId="0" applyNumberFormat="1" applyFont="1" applyBorder="1" applyAlignment="1" applyProtection="1">
      <alignment horizontal="center"/>
      <protection/>
    </xf>
    <xf numFmtId="3" fontId="18" fillId="2" borderId="157" xfId="0" applyNumberFormat="1" applyFont="1" applyBorder="1" applyAlignment="1" applyProtection="1">
      <alignment horizontal="center"/>
      <protection/>
    </xf>
    <xf numFmtId="3" fontId="18" fillId="2" borderId="158" xfId="0" applyNumberFormat="1" applyFont="1" applyBorder="1" applyAlignment="1" applyProtection="1">
      <alignment/>
      <protection/>
    </xf>
    <xf numFmtId="3" fontId="1" fillId="0" borderId="0" xfId="0"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wrapText="1"/>
      <protection/>
    </xf>
    <xf numFmtId="38" fontId="0" fillId="0" borderId="0" xfId="0" applyFont="1" applyFill="1" applyBorder="1" applyAlignment="1" applyProtection="1">
      <alignment wrapText="1"/>
      <protection/>
    </xf>
    <xf numFmtId="3" fontId="0" fillId="0" borderId="0" xfId="0" applyNumberFormat="1" applyFont="1" applyFill="1" applyBorder="1" applyAlignment="1" applyProtection="1">
      <alignment/>
      <protection/>
    </xf>
    <xf numFmtId="3" fontId="1" fillId="38" borderId="160" xfId="0" applyNumberFormat="1" applyFont="1" applyFill="1" applyBorder="1" applyAlignment="1">
      <alignment horizontal="center"/>
    </xf>
    <xf numFmtId="3" fontId="1" fillId="38" borderId="161" xfId="0" applyNumberFormat="1" applyFont="1" applyFill="1" applyBorder="1" applyAlignment="1">
      <alignment horizontal="center"/>
    </xf>
    <xf numFmtId="3" fontId="1" fillId="38" borderId="162" xfId="0" applyNumberFormat="1" applyFont="1" applyFill="1" applyBorder="1" applyAlignment="1">
      <alignment horizontal="center"/>
    </xf>
    <xf numFmtId="3" fontId="0" fillId="41" borderId="3" xfId="0" applyNumberFormat="1" applyFont="1" applyFill="1" applyBorder="1" applyAlignment="1">
      <alignment horizontal="center" vertical="center" wrapText="1"/>
    </xf>
    <xf numFmtId="10" fontId="18" fillId="2" borderId="163" xfId="77" applyBorder="1" applyAlignment="1">
      <alignment horizontal="center"/>
      <protection locked="0"/>
    </xf>
    <xf numFmtId="15" fontId="18" fillId="2" borderId="3" xfId="49" applyNumberFormat="1" applyFont="1" applyProtection="1">
      <alignment/>
      <protection locked="0"/>
    </xf>
    <xf numFmtId="38" fontId="18" fillId="2" borderId="27" xfId="49" applyFont="1" applyBorder="1">
      <alignment/>
      <protection locked="0"/>
    </xf>
    <xf numFmtId="38" fontId="18" fillId="2" borderId="33" xfId="49" applyFont="1" applyBorder="1" applyProtection="1">
      <alignment/>
      <protection locked="0"/>
    </xf>
    <xf numFmtId="3" fontId="18" fillId="2" borderId="81" xfId="0" applyNumberFormat="1" applyFont="1" applyBorder="1" applyAlignment="1" applyProtection="1">
      <alignment horizontal="center" vertical="center" wrapText="1"/>
      <protection/>
    </xf>
    <xf numFmtId="38" fontId="18" fillId="2" borderId="25" xfId="0" applyFont="1" applyBorder="1" applyAlignment="1">
      <alignment horizontal="center" vertical="center"/>
    </xf>
    <xf numFmtId="38" fontId="18" fillId="2" borderId="164" xfId="49" applyBorder="1">
      <alignment/>
      <protection locked="0"/>
    </xf>
    <xf numFmtId="38" fontId="18" fillId="2" borderId="53" xfId="49" applyBorder="1">
      <alignment/>
      <protection locked="0"/>
    </xf>
    <xf numFmtId="38" fontId="0" fillId="2" borderId="0" xfId="0" applyBorder="1" applyAlignment="1">
      <alignment horizontal="center" vertical="center" wrapText="1"/>
    </xf>
    <xf numFmtId="173" fontId="0" fillId="2" borderId="0" xfId="0" applyNumberFormat="1" applyBorder="1" applyAlignment="1">
      <alignment horizontal="center"/>
    </xf>
    <xf numFmtId="38" fontId="0" fillId="30" borderId="50" xfId="48" applyBorder="1">
      <alignment/>
      <protection/>
    </xf>
    <xf numFmtId="38" fontId="0" fillId="30" borderId="163" xfId="48" applyBorder="1">
      <alignment/>
      <protection/>
    </xf>
    <xf numFmtId="38" fontId="0" fillId="30" borderId="40" xfId="48" applyBorder="1">
      <alignment/>
      <protection/>
    </xf>
    <xf numFmtId="38" fontId="0" fillId="30" borderId="165" xfId="48" applyBorder="1">
      <alignment/>
      <protection/>
    </xf>
    <xf numFmtId="38" fontId="18" fillId="2" borderId="28" xfId="49" applyBorder="1">
      <alignment/>
      <protection locked="0"/>
    </xf>
    <xf numFmtId="38" fontId="0" fillId="30" borderId="53" xfId="48" applyBorder="1">
      <alignment/>
      <protection/>
    </xf>
    <xf numFmtId="38" fontId="0" fillId="30" borderId="166" xfId="48" applyBorder="1">
      <alignment/>
      <protection/>
    </xf>
    <xf numFmtId="38" fontId="0" fillId="30" borderId="56" xfId="48" applyBorder="1">
      <alignment/>
      <protection/>
    </xf>
    <xf numFmtId="38" fontId="0" fillId="30" borderId="167" xfId="48" applyBorder="1">
      <alignment/>
      <protection/>
    </xf>
    <xf numFmtId="38" fontId="0" fillId="30" borderId="168" xfId="48" applyBorder="1">
      <alignment/>
      <protection/>
    </xf>
    <xf numFmtId="38" fontId="0" fillId="30" borderId="169" xfId="48" applyBorder="1">
      <alignment/>
      <protection/>
    </xf>
    <xf numFmtId="38" fontId="0" fillId="30" borderId="57" xfId="48" applyBorder="1">
      <alignment/>
      <protection/>
    </xf>
    <xf numFmtId="38" fontId="18" fillId="38" borderId="170" xfId="0" applyFont="1" applyFill="1" applyBorder="1" applyAlignment="1" applyProtection="1">
      <alignment horizontal="center" vertical="center" wrapText="1"/>
      <protection/>
    </xf>
    <xf numFmtId="38" fontId="18" fillId="38" borderId="170" xfId="0" applyFont="1" applyFill="1" applyBorder="1" applyAlignment="1">
      <alignment horizontal="center" vertical="center" wrapText="1" shrinkToFit="1"/>
    </xf>
    <xf numFmtId="3" fontId="18" fillId="2" borderId="27" xfId="0" applyNumberFormat="1" applyFont="1" applyBorder="1" applyAlignment="1" applyProtection="1">
      <alignment horizontal="center" vertical="center" wrapText="1"/>
      <protection/>
    </xf>
    <xf numFmtId="3" fontId="0" fillId="2" borderId="27" xfId="0" applyNumberFormat="1" applyFont="1" applyBorder="1" applyAlignment="1" applyProtection="1">
      <alignment horizontal="center" vertical="center" wrapText="1"/>
      <protection/>
    </xf>
    <xf numFmtId="3" fontId="18" fillId="2" borderId="105" xfId="0" applyNumberFormat="1" applyFont="1" applyBorder="1" applyAlignment="1" applyProtection="1">
      <alignment horizontal="center" vertical="center" wrapText="1"/>
      <protection/>
    </xf>
    <xf numFmtId="38" fontId="0" fillId="2" borderId="0" xfId="0" applyFont="1" applyFill="1" applyBorder="1" applyAlignment="1" applyProtection="1">
      <alignment horizontal="left"/>
      <protection/>
    </xf>
    <xf numFmtId="38" fontId="0" fillId="30" borderId="55" xfId="48" applyBorder="1">
      <alignment/>
      <protection/>
    </xf>
    <xf numFmtId="38" fontId="18" fillId="2" borderId="88" xfId="49" applyBorder="1">
      <alignment/>
      <protection locked="0"/>
    </xf>
    <xf numFmtId="38" fontId="18" fillId="2" borderId="56" xfId="49" applyBorder="1">
      <alignment/>
      <protection locked="0"/>
    </xf>
    <xf numFmtId="38" fontId="18" fillId="2" borderId="168" xfId="49" applyBorder="1">
      <alignment/>
      <protection locked="0"/>
    </xf>
    <xf numFmtId="38" fontId="0" fillId="38" borderId="171" xfId="48" applyFont="1" applyFill="1" applyBorder="1" applyAlignment="1">
      <alignment horizontal="center" vertical="center" wrapText="1"/>
      <protection/>
    </xf>
    <xf numFmtId="38" fontId="18" fillId="38" borderId="172" xfId="0" applyFont="1" applyFill="1" applyBorder="1" applyAlignment="1">
      <alignment horizontal="center" vertical="center" wrapText="1" shrinkToFit="1"/>
    </xf>
    <xf numFmtId="38" fontId="18" fillId="38" borderId="173" xfId="0" applyFont="1" applyFill="1" applyBorder="1" applyAlignment="1">
      <alignment horizontal="center" vertical="justify" wrapText="1" shrinkToFit="1"/>
    </xf>
    <xf numFmtId="38" fontId="0" fillId="38" borderId="173" xfId="48" applyFont="1" applyFill="1" applyBorder="1" applyAlignment="1">
      <alignment horizontal="center" vertical="center" wrapText="1"/>
      <protection/>
    </xf>
    <xf numFmtId="38" fontId="3" fillId="2" borderId="0" xfId="0" applyFont="1" applyBorder="1" applyAlignment="1">
      <alignment vertical="top"/>
    </xf>
    <xf numFmtId="38" fontId="3" fillId="2" borderId="31" xfId="0" applyFont="1" applyBorder="1" applyAlignment="1" applyProtection="1">
      <alignment/>
      <protection/>
    </xf>
    <xf numFmtId="38" fontId="3" fillId="2" borderId="32" xfId="0" applyFont="1" applyBorder="1" applyAlignment="1" applyProtection="1">
      <alignment/>
      <protection/>
    </xf>
    <xf numFmtId="38" fontId="37" fillId="30" borderId="48" xfId="63" applyNumberFormat="1" applyBorder="1" applyAlignment="1" applyProtection="1">
      <alignment/>
      <protection/>
    </xf>
    <xf numFmtId="38" fontId="37" fillId="30" borderId="24" xfId="63" applyNumberFormat="1" applyBorder="1" applyAlignment="1" applyProtection="1">
      <alignment/>
      <protection/>
    </xf>
    <xf numFmtId="38" fontId="37" fillId="30" borderId="25" xfId="63" applyNumberFormat="1" applyBorder="1" applyAlignment="1" applyProtection="1">
      <alignment/>
      <protection/>
    </xf>
    <xf numFmtId="38" fontId="0" fillId="30" borderId="25" xfId="68" applyBorder="1">
      <alignment/>
      <protection/>
    </xf>
    <xf numFmtId="38" fontId="0" fillId="30" borderId="3" xfId="68" applyAlignment="1">
      <alignment horizontal="right"/>
      <protection/>
    </xf>
    <xf numFmtId="38" fontId="3" fillId="30" borderId="29" xfId="0" applyFont="1" applyFill="1" applyBorder="1" applyAlignment="1" applyProtection="1">
      <alignment horizontal="right"/>
      <protection/>
    </xf>
    <xf numFmtId="38" fontId="18" fillId="2" borderId="39" xfId="68" applyFont="1" applyFill="1" applyBorder="1" applyAlignment="1" applyProtection="1">
      <alignment horizontal="right"/>
      <protection locked="0"/>
    </xf>
    <xf numFmtId="38" fontId="11" fillId="38" borderId="0" xfId="0" applyFont="1" applyFill="1" applyAlignment="1">
      <alignment/>
    </xf>
    <xf numFmtId="38" fontId="0" fillId="2" borderId="0" xfId="0" applyBorder="1" applyAlignment="1">
      <alignment horizontal="center" vertical="center"/>
    </xf>
    <xf numFmtId="38" fontId="3" fillId="2" borderId="0" xfId="0" applyFont="1" applyFill="1" applyBorder="1" applyAlignment="1" applyProtection="1">
      <alignment horizontal="left"/>
      <protection/>
    </xf>
    <xf numFmtId="38" fontId="37" fillId="30" borderId="0" xfId="63" applyNumberFormat="1" applyAlignment="1" applyProtection="1">
      <alignment/>
      <protection/>
    </xf>
    <xf numFmtId="38" fontId="37" fillId="30" borderId="3" xfId="63" applyNumberFormat="1" applyBorder="1" applyAlignment="1" applyProtection="1">
      <alignment/>
      <protection/>
    </xf>
    <xf numFmtId="38" fontId="18" fillId="2" borderId="69" xfId="49" applyBorder="1">
      <alignment/>
      <protection locked="0"/>
    </xf>
    <xf numFmtId="38" fontId="37" fillId="30" borderId="0" xfId="63" applyNumberFormat="1" applyAlignment="1" applyProtection="1" quotePrefix="1">
      <alignment/>
      <protection/>
    </xf>
    <xf numFmtId="38" fontId="0" fillId="30" borderId="95" xfId="0" applyFill="1" applyBorder="1" applyAlignment="1">
      <alignment/>
    </xf>
    <xf numFmtId="6" fontId="3" fillId="30" borderId="174" xfId="44" applyFont="1" applyBorder="1" applyAlignment="1">
      <alignment horizontal="center"/>
      <protection/>
    </xf>
    <xf numFmtId="38" fontId="0" fillId="30" borderId="83" xfId="48" applyFont="1" applyBorder="1">
      <alignment/>
      <protection/>
    </xf>
    <xf numFmtId="38" fontId="0" fillId="30" borderId="130" xfId="48" applyBorder="1">
      <alignment/>
      <protection/>
    </xf>
    <xf numFmtId="38" fontId="3" fillId="30" borderId="3" xfId="48" applyFont="1" applyBorder="1" applyAlignment="1">
      <alignment horizontal="left" shrinkToFit="1"/>
      <protection/>
    </xf>
    <xf numFmtId="38" fontId="3" fillId="30" borderId="175" xfId="48" applyFont="1" applyBorder="1" applyAlignment="1">
      <alignment horizontal="center"/>
      <protection/>
    </xf>
    <xf numFmtId="38" fontId="3" fillId="30" borderId="3" xfId="48" applyFont="1" applyBorder="1" applyAlignment="1">
      <alignment horizontal="center"/>
      <protection/>
    </xf>
    <xf numFmtId="6" fontId="3" fillId="30" borderId="176" xfId="44" applyFont="1" applyBorder="1">
      <alignment/>
      <protection/>
    </xf>
    <xf numFmtId="6" fontId="3" fillId="30" borderId="21" xfId="44" applyFont="1" applyBorder="1">
      <alignment/>
      <protection/>
    </xf>
    <xf numFmtId="3" fontId="37" fillId="30" borderId="139" xfId="63" applyNumberFormat="1" applyBorder="1" applyAlignment="1" applyProtection="1">
      <alignment shrinkToFit="1"/>
      <protection/>
    </xf>
    <xf numFmtId="38" fontId="3" fillId="2" borderId="177" xfId="0" applyFont="1" applyBorder="1" applyAlignment="1">
      <alignment horizontal="left" vertical="center"/>
    </xf>
    <xf numFmtId="38" fontId="3" fillId="2" borderId="152" xfId="0" applyFont="1" applyBorder="1" applyAlignment="1">
      <alignment horizontal="left" vertical="center"/>
    </xf>
    <xf numFmtId="38" fontId="37" fillId="2" borderId="0" xfId="63" applyNumberFormat="1" applyFill="1" applyBorder="1" applyAlignment="1" applyProtection="1">
      <alignment/>
      <protection/>
    </xf>
    <xf numFmtId="6" fontId="0" fillId="2" borderId="31" xfId="44" applyFill="1" applyBorder="1">
      <alignment/>
      <protection/>
    </xf>
    <xf numFmtId="6" fontId="0" fillId="30" borderId="122" xfId="44" applyBorder="1" applyAlignment="1">
      <alignment vertical="center"/>
      <protection/>
    </xf>
    <xf numFmtId="38" fontId="0" fillId="2" borderId="31" xfId="0" applyFont="1" applyBorder="1" applyAlignment="1" applyProtection="1">
      <alignment/>
      <protection/>
    </xf>
    <xf numFmtId="38" fontId="0" fillId="2" borderId="46" xfId="0" applyFont="1" applyBorder="1" applyAlignment="1" applyProtection="1">
      <alignment horizontal="center" wrapText="1"/>
      <protection/>
    </xf>
    <xf numFmtId="1" fontId="0" fillId="2" borderId="20" xfId="0" applyNumberFormat="1" applyFont="1" applyBorder="1" applyAlignment="1" applyProtection="1">
      <alignment horizontal="center"/>
      <protection/>
    </xf>
    <xf numFmtId="38" fontId="0" fillId="2" borderId="32" xfId="0" applyFont="1" applyBorder="1" applyAlignment="1" applyProtection="1">
      <alignment/>
      <protection/>
    </xf>
    <xf numFmtId="6" fontId="0" fillId="30" borderId="164" xfId="44" applyBorder="1" applyAlignment="1">
      <alignment vertical="center"/>
      <protection/>
    </xf>
    <xf numFmtId="6" fontId="37" fillId="30" borderId="3" xfId="63" applyNumberFormat="1" applyBorder="1" applyAlignment="1" applyProtection="1">
      <alignment/>
      <protection/>
    </xf>
    <xf numFmtId="6" fontId="37" fillId="30" borderId="3" xfId="63" applyNumberFormat="1" applyBorder="1" applyAlignment="1" applyProtection="1">
      <alignment shrinkToFit="1"/>
      <protection/>
    </xf>
    <xf numFmtId="6" fontId="37" fillId="42" borderId="3" xfId="63" applyNumberFormat="1" applyFill="1" applyBorder="1" applyAlignment="1" applyProtection="1">
      <alignment shrinkToFit="1"/>
      <protection/>
    </xf>
    <xf numFmtId="38" fontId="37" fillId="2" borderId="0" xfId="63" applyNumberFormat="1" applyFill="1" applyBorder="1" applyAlignment="1" applyProtection="1">
      <alignment shrinkToFit="1"/>
      <protection/>
    </xf>
    <xf numFmtId="38" fontId="0" fillId="2" borderId="107" xfId="0" applyBorder="1" applyAlignment="1">
      <alignment/>
    </xf>
    <xf numFmtId="38" fontId="3" fillId="2" borderId="177" xfId="0" applyFont="1" applyBorder="1" applyAlignment="1" applyProtection="1">
      <alignment vertical="center"/>
      <protection/>
    </xf>
    <xf numFmtId="38" fontId="0" fillId="2" borderId="106" xfId="0" applyFont="1" applyBorder="1" applyAlignment="1" applyProtection="1">
      <alignment/>
      <protection/>
    </xf>
    <xf numFmtId="38" fontId="0" fillId="42" borderId="33" xfId="0" applyFont="1" applyFill="1" applyBorder="1" applyAlignment="1" applyProtection="1">
      <alignment horizontal="center" wrapText="1"/>
      <protection/>
    </xf>
    <xf numFmtId="38" fontId="0" fillId="42" borderId="36" xfId="0" applyFont="1" applyFill="1" applyBorder="1" applyAlignment="1" applyProtection="1">
      <alignment horizontal="center" wrapText="1"/>
      <protection/>
    </xf>
    <xf numFmtId="1" fontId="0" fillId="42" borderId="30" xfId="0" applyNumberFormat="1" applyFont="1" applyFill="1" applyBorder="1" applyAlignment="1" applyProtection="1">
      <alignment horizontal="center"/>
      <protection/>
    </xf>
    <xf numFmtId="1" fontId="0" fillId="42" borderId="47" xfId="0" applyNumberFormat="1" applyFont="1" applyFill="1" applyBorder="1" applyAlignment="1" applyProtection="1">
      <alignment horizontal="center"/>
      <protection/>
    </xf>
    <xf numFmtId="38" fontId="18" fillId="42" borderId="0" xfId="0" applyFont="1" applyFill="1" applyBorder="1" applyAlignment="1" applyProtection="1">
      <alignment horizontal="left"/>
      <protection/>
    </xf>
    <xf numFmtId="6" fontId="0" fillId="2" borderId="29" xfId="44" applyFill="1" applyBorder="1">
      <alignment/>
      <protection/>
    </xf>
    <xf numFmtId="38" fontId="0" fillId="2" borderId="24" xfId="0" applyFont="1" applyBorder="1" applyAlignment="1" applyProtection="1">
      <alignment shrinkToFit="1"/>
      <protection/>
    </xf>
    <xf numFmtId="38" fontId="18" fillId="2" borderId="71" xfId="48" applyFont="1" applyFill="1" applyBorder="1" applyProtection="1">
      <alignment/>
      <protection locked="0"/>
    </xf>
    <xf numFmtId="38" fontId="18" fillId="2" borderId="14" xfId="48" applyFont="1" applyFill="1" applyBorder="1" applyProtection="1">
      <alignment/>
      <protection locked="0"/>
    </xf>
    <xf numFmtId="38" fontId="47" fillId="30" borderId="178" xfId="0" applyFont="1" applyFill="1" applyBorder="1" applyAlignment="1">
      <alignment horizontal="left"/>
    </xf>
    <xf numFmtId="38" fontId="47" fillId="30" borderId="31" xfId="0" applyFont="1" applyFill="1" applyBorder="1" applyAlignment="1">
      <alignment horizontal="left"/>
    </xf>
    <xf numFmtId="38" fontId="47" fillId="30" borderId="32" xfId="0" applyFont="1" applyFill="1" applyBorder="1" applyAlignment="1">
      <alignment horizontal="left"/>
    </xf>
    <xf numFmtId="38" fontId="21" fillId="2" borderId="0" xfId="0" applyFont="1" applyBorder="1" applyAlignment="1">
      <alignment horizontal="right"/>
    </xf>
    <xf numFmtId="38" fontId="15" fillId="2" borderId="0" xfId="44" applyNumberFormat="1" applyFont="1" applyFill="1" applyBorder="1" applyProtection="1">
      <alignment/>
      <protection/>
    </xf>
    <xf numFmtId="38" fontId="15" fillId="2" borderId="0" xfId="0" applyNumberFormat="1" applyFont="1" applyBorder="1" applyAlignment="1" applyProtection="1">
      <alignment/>
      <protection/>
    </xf>
    <xf numFmtId="3" fontId="14" fillId="38" borderId="94" xfId="0" applyNumberFormat="1" applyFont="1" applyFill="1" applyBorder="1" applyAlignment="1">
      <alignment horizontal="center"/>
    </xf>
    <xf numFmtId="3" fontId="14" fillId="38" borderId="95" xfId="0" applyNumberFormat="1" applyFont="1" applyFill="1" applyBorder="1" applyAlignment="1">
      <alignment horizontal="center"/>
    </xf>
    <xf numFmtId="3" fontId="14" fillId="38" borderId="96" xfId="0" applyNumberFormat="1" applyFont="1" applyFill="1" applyBorder="1" applyAlignment="1">
      <alignment horizontal="center"/>
    </xf>
    <xf numFmtId="38" fontId="0" fillId="30" borderId="3" xfId="48" applyFont="1" applyBorder="1">
      <alignment/>
      <protection/>
    </xf>
    <xf numFmtId="175" fontId="18" fillId="2" borderId="27" xfId="0" applyNumberFormat="1" applyFont="1" applyFill="1" applyBorder="1" applyAlignment="1" applyProtection="1">
      <alignment/>
      <protection locked="0"/>
    </xf>
    <xf numFmtId="49" fontId="18" fillId="2" borderId="3" xfId="0" applyNumberFormat="1" applyFont="1" applyFill="1" applyBorder="1" applyAlignment="1" applyProtection="1">
      <alignment horizontal="center"/>
      <protection locked="0"/>
    </xf>
    <xf numFmtId="38" fontId="18" fillId="2" borderId="27" xfId="69" applyFont="1" applyFill="1" applyBorder="1">
      <alignment/>
      <protection locked="0"/>
    </xf>
    <xf numFmtId="38" fontId="18" fillId="2" borderId="27" xfId="69" applyFont="1" applyFill="1" applyBorder="1" applyAlignment="1">
      <alignment horizontal="center"/>
      <protection locked="0"/>
    </xf>
    <xf numFmtId="8" fontId="18" fillId="2" borderId="27" xfId="47" applyFill="1" applyBorder="1">
      <alignment/>
      <protection locked="0"/>
    </xf>
    <xf numFmtId="38" fontId="18" fillId="2" borderId="3" xfId="69" applyFont="1" applyFill="1" applyBorder="1">
      <alignment/>
      <protection locked="0"/>
    </xf>
    <xf numFmtId="38" fontId="18" fillId="2" borderId="34" xfId="0" applyFont="1" applyFill="1" applyBorder="1" applyAlignment="1" applyProtection="1">
      <alignment/>
      <protection locked="0"/>
    </xf>
    <xf numFmtId="38" fontId="18" fillId="2" borderId="38" xfId="49" applyFill="1" applyBorder="1">
      <alignment/>
      <protection locked="0"/>
    </xf>
    <xf numFmtId="38" fontId="18" fillId="2" borderId="24" xfId="0" applyFont="1" applyFill="1" applyBorder="1" applyAlignment="1" applyProtection="1">
      <alignment/>
      <protection locked="0"/>
    </xf>
    <xf numFmtId="38" fontId="18" fillId="2" borderId="35" xfId="49" applyFill="1" applyBorder="1">
      <alignment/>
      <protection locked="0"/>
    </xf>
    <xf numFmtId="38" fontId="18" fillId="2" borderId="27" xfId="49" applyFill="1" applyBorder="1">
      <alignment/>
      <protection locked="0"/>
    </xf>
    <xf numFmtId="38" fontId="18" fillId="2" borderId="105" xfId="49" applyFill="1" applyBorder="1">
      <alignment/>
      <protection locked="0"/>
    </xf>
    <xf numFmtId="38" fontId="18" fillId="2" borderId="26" xfId="49" applyFill="1" applyBorder="1">
      <alignment/>
      <protection locked="0"/>
    </xf>
    <xf numFmtId="8" fontId="18" fillId="2" borderId="3" xfId="47" applyFill="1">
      <alignment/>
      <protection locked="0"/>
    </xf>
    <xf numFmtId="8" fontId="18" fillId="2" borderId="3" xfId="47" applyFont="1" applyFill="1">
      <alignment/>
      <protection locked="0"/>
    </xf>
    <xf numFmtId="38" fontId="18" fillId="2" borderId="39" xfId="69" applyFill="1" applyBorder="1">
      <alignment/>
      <protection locked="0"/>
    </xf>
    <xf numFmtId="38" fontId="18" fillId="2" borderId="39" xfId="69" applyFill="1" applyBorder="1" applyProtection="1">
      <alignment/>
      <protection locked="0"/>
    </xf>
    <xf numFmtId="38" fontId="18" fillId="2" borderId="3" xfId="69" applyFill="1" applyProtection="1">
      <alignment/>
      <protection locked="0"/>
    </xf>
    <xf numFmtId="38" fontId="18" fillId="2" borderId="3" xfId="69" applyFont="1" applyFill="1" applyAlignment="1" applyProtection="1">
      <alignment horizontal="right"/>
      <protection locked="0"/>
    </xf>
    <xf numFmtId="6" fontId="18" fillId="2" borderId="3" xfId="45" applyFill="1" applyProtection="1">
      <alignment/>
      <protection locked="0"/>
    </xf>
    <xf numFmtId="38" fontId="18" fillId="2" borderId="3" xfId="69" applyFill="1" applyAlignment="1" applyProtection="1">
      <alignment horizontal="right"/>
      <protection locked="0"/>
    </xf>
    <xf numFmtId="38" fontId="18" fillId="2" borderId="40" xfId="69" applyFill="1" applyBorder="1" applyProtection="1">
      <alignment/>
      <protection locked="0"/>
    </xf>
    <xf numFmtId="38" fontId="18" fillId="2" borderId="3" xfId="69" applyFill="1" applyBorder="1">
      <alignment/>
      <protection locked="0"/>
    </xf>
    <xf numFmtId="38" fontId="18" fillId="2" borderId="35" xfId="69" applyFill="1" applyBorder="1">
      <alignment/>
      <protection locked="0"/>
    </xf>
    <xf numFmtId="38" fontId="18" fillId="2" borderId="179" xfId="49" applyFill="1" applyBorder="1">
      <alignment/>
      <protection locked="0"/>
    </xf>
    <xf numFmtId="38" fontId="18" fillId="2" borderId="180" xfId="49" applyFill="1" applyBorder="1">
      <alignment/>
      <protection locked="0"/>
    </xf>
    <xf numFmtId="38" fontId="0" fillId="30" borderId="3" xfId="48" applyFont="1" applyBorder="1" applyAlignment="1">
      <alignment horizontal="right"/>
      <protection/>
    </xf>
    <xf numFmtId="38" fontId="5" fillId="2" borderId="0" xfId="0" applyFont="1" applyBorder="1" applyAlignment="1" applyProtection="1">
      <alignment vertical="top"/>
      <protection/>
    </xf>
    <xf numFmtId="38" fontId="5" fillId="2" borderId="116" xfId="0" applyFont="1" applyBorder="1" applyAlignment="1" applyProtection="1">
      <alignment vertical="top"/>
      <protection/>
    </xf>
    <xf numFmtId="38" fontId="5" fillId="2" borderId="0" xfId="0" applyFont="1" applyBorder="1" applyAlignment="1" applyProtection="1">
      <alignment horizontal="right"/>
      <protection/>
    </xf>
    <xf numFmtId="38" fontId="5" fillId="2" borderId="116" xfId="0" applyFont="1" applyBorder="1" applyAlignment="1" applyProtection="1">
      <alignment/>
      <protection/>
    </xf>
    <xf numFmtId="38" fontId="5" fillId="2" borderId="0" xfId="0" applyFont="1" applyBorder="1" applyAlignment="1" applyProtection="1">
      <alignment/>
      <protection/>
    </xf>
    <xf numFmtId="38" fontId="5" fillId="2" borderId="117" xfId="0" applyFont="1" applyBorder="1" applyAlignment="1" applyProtection="1">
      <alignment/>
      <protection/>
    </xf>
    <xf numFmtId="38" fontId="0" fillId="38" borderId="0" xfId="0" applyFont="1" applyFill="1" applyAlignment="1" applyProtection="1">
      <alignment vertical="center"/>
      <protection/>
    </xf>
    <xf numFmtId="38" fontId="0" fillId="2" borderId="117" xfId="0" applyBorder="1" applyAlignment="1" applyProtection="1">
      <alignment horizontal="left"/>
      <protection/>
    </xf>
    <xf numFmtId="38" fontId="4" fillId="2" borderId="117" xfId="0" applyFont="1" applyBorder="1" applyAlignment="1" applyProtection="1">
      <alignment horizontal="center"/>
      <protection/>
    </xf>
    <xf numFmtId="38" fontId="0" fillId="2" borderId="116" xfId="0" applyBorder="1" applyAlignment="1" applyProtection="1">
      <alignment vertical="center"/>
      <protection/>
    </xf>
    <xf numFmtId="38" fontId="0" fillId="2" borderId="0" xfId="0" applyBorder="1" applyAlignment="1" applyProtection="1">
      <alignment horizontal="left" vertical="top"/>
      <protection/>
    </xf>
    <xf numFmtId="38" fontId="0" fillId="2" borderId="0" xfId="0" applyBorder="1" applyAlignment="1" applyProtection="1">
      <alignment horizontal="center"/>
      <protection/>
    </xf>
    <xf numFmtId="38" fontId="0" fillId="2" borderId="117" xfId="0" applyBorder="1" applyAlignment="1" applyProtection="1">
      <alignment horizontal="center"/>
      <protection/>
    </xf>
    <xf numFmtId="38" fontId="0" fillId="38" borderId="0" xfId="0" applyFill="1" applyBorder="1" applyAlignment="1" applyProtection="1">
      <alignment horizontal="center"/>
      <protection/>
    </xf>
    <xf numFmtId="38" fontId="0" fillId="2" borderId="181" xfId="0" applyBorder="1" applyAlignment="1" applyProtection="1">
      <alignment horizontal="center" wrapText="1"/>
      <protection/>
    </xf>
    <xf numFmtId="38" fontId="0" fillId="2" borderId="181" xfId="0" applyFont="1" applyBorder="1" applyAlignment="1" applyProtection="1">
      <alignment horizontal="center" wrapText="1"/>
      <protection/>
    </xf>
    <xf numFmtId="38" fontId="0" fillId="2" borderId="182" xfId="0" applyFont="1" applyBorder="1" applyAlignment="1" applyProtection="1">
      <alignment horizontal="center" wrapText="1"/>
      <protection/>
    </xf>
    <xf numFmtId="38" fontId="0" fillId="42" borderId="181" xfId="0" applyFont="1" applyFill="1" applyBorder="1" applyAlignment="1" applyProtection="1">
      <alignment horizontal="center" wrapText="1"/>
      <protection/>
    </xf>
    <xf numFmtId="38" fontId="0" fillId="42" borderId="183" xfId="0" applyFont="1" applyFill="1" applyBorder="1" applyAlignment="1" applyProtection="1">
      <alignment horizontal="center" wrapText="1"/>
      <protection/>
    </xf>
    <xf numFmtId="40" fontId="0" fillId="30" borderId="3" xfId="50" applyBorder="1">
      <alignment/>
      <protection/>
    </xf>
    <xf numFmtId="40" fontId="0" fillId="40" borderId="164" xfId="50" applyFill="1" applyBorder="1" applyAlignment="1" quotePrefix="1">
      <alignment horizontal="right" vertical="center"/>
      <protection/>
    </xf>
    <xf numFmtId="38" fontId="36" fillId="2" borderId="114" xfId="0" applyFont="1" applyBorder="1" applyAlignment="1">
      <alignment horizontal="left" vertical="center"/>
    </xf>
    <xf numFmtId="38" fontId="6" fillId="2" borderId="114" xfId="0" applyFont="1" applyBorder="1" applyAlignment="1" applyProtection="1">
      <alignment vertical="center"/>
      <protection/>
    </xf>
    <xf numFmtId="38" fontId="6" fillId="2" borderId="117" xfId="0" applyFont="1" applyBorder="1" applyAlignment="1" applyProtection="1">
      <alignment vertical="center"/>
      <protection/>
    </xf>
    <xf numFmtId="38" fontId="6" fillId="2" borderId="117" xfId="0" applyFont="1" applyBorder="1" applyAlignment="1" applyProtection="1">
      <alignment horizontal="center" vertical="center"/>
      <protection/>
    </xf>
    <xf numFmtId="38" fontId="6" fillId="2" borderId="116" xfId="0" applyFont="1" applyBorder="1" applyAlignment="1" applyProtection="1">
      <alignment vertical="center"/>
      <protection/>
    </xf>
    <xf numFmtId="38" fontId="15" fillId="2" borderId="117" xfId="0" applyFont="1" applyBorder="1" applyAlignment="1" applyProtection="1">
      <alignment vertical="center"/>
      <protection hidden="1"/>
    </xf>
    <xf numFmtId="173" fontId="12" fillId="2" borderId="117" xfId="0" applyNumberFormat="1" applyFont="1" applyBorder="1" applyAlignment="1" applyProtection="1">
      <alignment horizontal="left" vertical="center"/>
      <protection/>
    </xf>
    <xf numFmtId="38" fontId="5" fillId="2" borderId="116" xfId="0" applyFont="1" applyBorder="1" applyAlignment="1" applyProtection="1">
      <alignment horizontal="right" vertical="center"/>
      <protection/>
    </xf>
    <xf numFmtId="173" fontId="12" fillId="2" borderId="117" xfId="0" applyNumberFormat="1" applyFont="1" applyFill="1" applyBorder="1" applyAlignment="1" applyProtection="1">
      <alignment horizontal="left" vertical="center"/>
      <protection/>
    </xf>
    <xf numFmtId="38" fontId="0" fillId="2" borderId="116" xfId="0" applyBorder="1" applyAlignment="1" applyProtection="1">
      <alignment vertical="center" wrapText="1"/>
      <protection/>
    </xf>
    <xf numFmtId="38" fontId="0" fillId="2" borderId="117" xfId="0" applyBorder="1" applyAlignment="1" applyProtection="1">
      <alignment vertical="center" wrapText="1"/>
      <protection/>
    </xf>
    <xf numFmtId="38" fontId="0" fillId="2" borderId="118" xfId="0" applyBorder="1" applyAlignment="1" applyProtection="1">
      <alignment vertical="center" wrapText="1"/>
      <protection/>
    </xf>
    <xf numFmtId="38" fontId="0" fillId="2" borderId="65" xfId="0" applyBorder="1" applyAlignment="1" applyProtection="1">
      <alignment vertical="center" wrapText="1"/>
      <protection/>
    </xf>
    <xf numFmtId="38" fontId="0" fillId="2" borderId="119" xfId="0" applyBorder="1" applyAlignment="1" applyProtection="1">
      <alignment vertical="center" wrapText="1"/>
      <protection/>
    </xf>
    <xf numFmtId="49" fontId="18" fillId="2" borderId="24" xfId="49" applyNumberFormat="1" applyFont="1" applyBorder="1">
      <alignment/>
      <protection locked="0"/>
    </xf>
    <xf numFmtId="49" fontId="18" fillId="2" borderId="25" xfId="49" applyNumberFormat="1" applyFont="1" applyBorder="1">
      <alignment/>
      <protection locked="0"/>
    </xf>
    <xf numFmtId="38" fontId="18" fillId="2" borderId="33" xfId="49" applyFill="1" applyBorder="1">
      <alignment/>
      <protection locked="0"/>
    </xf>
    <xf numFmtId="38" fontId="0" fillId="0" borderId="0" xfId="0" applyFont="1" applyFill="1" applyAlignment="1" applyProtection="1">
      <alignment/>
      <protection/>
    </xf>
    <xf numFmtId="38" fontId="18" fillId="0" borderId="0" xfId="0" applyFont="1" applyFill="1" applyBorder="1" applyAlignment="1" applyProtection="1">
      <alignment horizontal="left"/>
      <protection/>
    </xf>
    <xf numFmtId="1" fontId="18" fillId="0" borderId="0" xfId="0" applyNumberFormat="1" applyFont="1" applyFill="1" applyBorder="1" applyAlignment="1" applyProtection="1">
      <alignment horizontal="center"/>
      <protection/>
    </xf>
    <xf numFmtId="38" fontId="18" fillId="2" borderId="0" xfId="49" applyBorder="1" applyProtection="1">
      <alignment/>
      <protection/>
    </xf>
    <xf numFmtId="38" fontId="0" fillId="2" borderId="0" xfId="48" applyFill="1" applyBorder="1" applyProtection="1">
      <alignment/>
      <protection/>
    </xf>
    <xf numFmtId="38" fontId="18" fillId="2" borderId="3" xfId="49" applyFill="1" applyBorder="1" applyProtection="1">
      <alignment/>
      <protection locked="0"/>
    </xf>
    <xf numFmtId="38" fontId="1" fillId="38" borderId="66" xfId="0" applyFont="1" applyFill="1" applyBorder="1" applyAlignment="1">
      <alignment horizontal="center"/>
    </xf>
    <xf numFmtId="38" fontId="1" fillId="38" borderId="184" xfId="0" applyFont="1" applyFill="1" applyBorder="1" applyAlignment="1">
      <alignment horizontal="center"/>
    </xf>
    <xf numFmtId="38" fontId="0" fillId="38" borderId="163" xfId="48" applyFill="1" applyBorder="1">
      <alignment/>
      <protection/>
    </xf>
    <xf numFmtId="6" fontId="0" fillId="38" borderId="3" xfId="44" applyFill="1" applyBorder="1">
      <alignment/>
      <protection/>
    </xf>
    <xf numFmtId="6" fontId="0" fillId="38" borderId="40" xfId="44" applyFill="1" applyBorder="1">
      <alignment/>
      <protection/>
    </xf>
    <xf numFmtId="6" fontId="0" fillId="38" borderId="39" xfId="44" applyFill="1" applyBorder="1">
      <alignment/>
      <protection/>
    </xf>
    <xf numFmtId="38" fontId="0" fillId="38" borderId="167" xfId="48" applyFill="1" applyBorder="1">
      <alignment/>
      <protection/>
    </xf>
    <xf numFmtId="6" fontId="0" fillId="38" borderId="27" xfId="44" applyFill="1" applyBorder="1">
      <alignment/>
      <protection/>
    </xf>
    <xf numFmtId="6" fontId="0" fillId="38" borderId="168" xfId="44" applyFill="1" applyBorder="1">
      <alignment/>
      <protection/>
    </xf>
    <xf numFmtId="6" fontId="0" fillId="38" borderId="81" xfId="44" applyFill="1" applyBorder="1">
      <alignment/>
      <protection/>
    </xf>
    <xf numFmtId="3" fontId="18" fillId="2" borderId="154" xfId="0" applyNumberFormat="1" applyFont="1" applyBorder="1" applyAlignment="1" applyProtection="1">
      <alignment/>
      <protection/>
    </xf>
    <xf numFmtId="3" fontId="18" fillId="2" borderId="155" xfId="0" applyNumberFormat="1" applyFont="1" applyBorder="1" applyAlignment="1" applyProtection="1">
      <alignment/>
      <protection/>
    </xf>
    <xf numFmtId="3" fontId="18" fillId="2" borderId="159" xfId="0" applyNumberFormat="1" applyFont="1" applyBorder="1" applyAlignment="1" applyProtection="1">
      <alignment/>
      <protection/>
    </xf>
    <xf numFmtId="38" fontId="0" fillId="2" borderId="0" xfId="0" applyAlignment="1" applyProtection="1">
      <alignment/>
      <protection/>
    </xf>
    <xf numFmtId="38" fontId="0" fillId="38" borderId="0" xfId="0" applyFill="1" applyAlignment="1" applyProtection="1">
      <alignment/>
      <protection/>
    </xf>
    <xf numFmtId="38" fontId="0" fillId="2" borderId="0" xfId="48" applyFont="1" applyFill="1" applyBorder="1" applyAlignment="1" applyProtection="1">
      <alignment horizontal="left"/>
      <protection/>
    </xf>
    <xf numFmtId="38" fontId="18" fillId="2" borderId="0" xfId="0" applyFont="1" applyFill="1" applyBorder="1" applyAlignment="1" applyProtection="1">
      <alignment horizontal="left" indent="1"/>
      <protection/>
    </xf>
    <xf numFmtId="38" fontId="0" fillId="2" borderId="0" xfId="0" applyBorder="1" applyAlignment="1" applyProtection="1">
      <alignment horizontal="left" indent="1"/>
      <protection/>
    </xf>
    <xf numFmtId="38" fontId="16" fillId="38" borderId="0" xfId="0" applyFont="1" applyFill="1" applyAlignment="1" applyProtection="1">
      <alignment/>
      <protection/>
    </xf>
    <xf numFmtId="38" fontId="16" fillId="2" borderId="0" xfId="0" applyFont="1" applyAlignment="1" applyProtection="1">
      <alignment horizontal="center"/>
      <protection/>
    </xf>
    <xf numFmtId="38" fontId="11" fillId="2" borderId="0" xfId="0" applyFont="1" applyAlignment="1" applyProtection="1">
      <alignment horizontal="center"/>
      <protection/>
    </xf>
    <xf numFmtId="3" fontId="11" fillId="2" borderId="116" xfId="0" applyNumberFormat="1" applyFont="1" applyBorder="1" applyAlignment="1" applyProtection="1">
      <alignment horizontal="center"/>
      <protection/>
    </xf>
    <xf numFmtId="3" fontId="11" fillId="2" borderId="117" xfId="0" applyNumberFormat="1" applyFont="1" applyBorder="1" applyAlignment="1" applyProtection="1">
      <alignment horizontal="center"/>
      <protection/>
    </xf>
    <xf numFmtId="172" fontId="16" fillId="2" borderId="116" xfId="0" applyNumberFormat="1" applyFont="1" applyBorder="1" applyAlignment="1" applyProtection="1">
      <alignment horizontal="center"/>
      <protection/>
    </xf>
    <xf numFmtId="172" fontId="16" fillId="2" borderId="0" xfId="0" applyNumberFormat="1" applyFont="1" applyBorder="1" applyAlignment="1" applyProtection="1">
      <alignment horizontal="center"/>
      <protection/>
    </xf>
    <xf numFmtId="172" fontId="16" fillId="2" borderId="117" xfId="0" applyNumberFormat="1" applyFont="1" applyBorder="1" applyAlignment="1" applyProtection="1">
      <alignment horizontal="center"/>
      <protection/>
    </xf>
    <xf numFmtId="38" fontId="16" fillId="2" borderId="0" xfId="0" applyFont="1" applyFill="1" applyAlignment="1" applyProtection="1">
      <alignment horizontal="center"/>
      <protection/>
    </xf>
    <xf numFmtId="172" fontId="16" fillId="2" borderId="185" xfId="0" applyNumberFormat="1" applyFont="1" applyFill="1" applyBorder="1" applyAlignment="1" applyProtection="1">
      <alignment horizontal="center"/>
      <protection/>
    </xf>
    <xf numFmtId="172" fontId="16" fillId="2" borderId="185" xfId="0" applyNumberFormat="1" applyFont="1" applyBorder="1" applyAlignment="1" applyProtection="1">
      <alignment horizontal="center"/>
      <protection/>
    </xf>
    <xf numFmtId="172" fontId="16" fillId="2" borderId="66" xfId="0" applyNumberFormat="1" applyFont="1" applyBorder="1" applyAlignment="1" applyProtection="1">
      <alignment horizontal="center"/>
      <protection/>
    </xf>
    <xf numFmtId="172" fontId="16" fillId="2" borderId="184" xfId="0" applyNumberFormat="1" applyFont="1" applyBorder="1" applyAlignment="1" applyProtection="1">
      <alignment horizontal="center"/>
      <protection/>
    </xf>
    <xf numFmtId="172" fontId="11" fillId="2" borderId="118" xfId="0" applyNumberFormat="1" applyFont="1" applyBorder="1" applyAlignment="1" applyProtection="1">
      <alignment horizontal="center"/>
      <protection/>
    </xf>
    <xf numFmtId="172" fontId="16" fillId="2" borderId="0" xfId="0" applyNumberFormat="1" applyFont="1" applyAlignment="1" applyProtection="1">
      <alignment horizontal="center"/>
      <protection/>
    </xf>
    <xf numFmtId="172" fontId="11" fillId="2" borderId="0" xfId="0" applyNumberFormat="1" applyFont="1" applyAlignment="1" applyProtection="1">
      <alignment horizontal="center"/>
      <protection/>
    </xf>
    <xf numFmtId="38" fontId="1" fillId="38" borderId="66" xfId="49" applyFont="1" applyFill="1" applyBorder="1" applyAlignment="1" applyProtection="1">
      <alignment horizontal="center" vertical="center"/>
      <protection/>
    </xf>
    <xf numFmtId="38" fontId="1" fillId="38" borderId="184" xfId="49" applyFont="1" applyFill="1" applyBorder="1" applyAlignment="1" applyProtection="1">
      <alignment horizontal="center" vertical="center"/>
      <protection/>
    </xf>
    <xf numFmtId="38" fontId="8" fillId="2" borderId="0" xfId="0" applyFont="1" applyFill="1" applyBorder="1" applyAlignment="1" applyProtection="1">
      <alignment horizontal="left"/>
      <protection/>
    </xf>
    <xf numFmtId="38" fontId="1" fillId="38" borderId="185" xfId="49" applyFont="1" applyFill="1" applyBorder="1" applyAlignment="1" applyProtection="1">
      <alignment horizontal="center" vertical="center"/>
      <protection/>
    </xf>
    <xf numFmtId="176" fontId="0" fillId="1" borderId="21" xfId="0" applyNumberFormat="1" applyFill="1" applyBorder="1" applyAlignment="1" applyProtection="1">
      <alignment/>
      <protection/>
    </xf>
    <xf numFmtId="176" fontId="0" fillId="1" borderId="22" xfId="0" applyNumberFormat="1" applyFill="1" applyBorder="1" applyAlignment="1" applyProtection="1">
      <alignment/>
      <protection/>
    </xf>
    <xf numFmtId="176" fontId="0" fillId="2" borderId="0" xfId="0" applyNumberFormat="1" applyBorder="1" applyAlignment="1" applyProtection="1">
      <alignment/>
      <protection/>
    </xf>
    <xf numFmtId="176" fontId="37" fillId="2" borderId="0" xfId="63" applyNumberFormat="1" applyFill="1" applyBorder="1" applyAlignment="1" applyProtection="1">
      <alignment horizontal="center"/>
      <protection/>
    </xf>
    <xf numFmtId="38" fontId="0" fillId="2" borderId="0" xfId="0" applyBorder="1" applyAlignment="1" applyProtection="1">
      <alignment horizontal="left"/>
      <protection/>
    </xf>
    <xf numFmtId="4" fontId="0" fillId="2" borderId="0" xfId="0" applyNumberFormat="1" applyBorder="1" applyAlignment="1" applyProtection="1">
      <alignment/>
      <protection/>
    </xf>
    <xf numFmtId="177" fontId="0" fillId="2" borderId="0" xfId="0" applyNumberFormat="1" applyBorder="1" applyAlignment="1" applyProtection="1">
      <alignment/>
      <protection/>
    </xf>
    <xf numFmtId="38" fontId="26" fillId="38" borderId="0" xfId="0" applyFont="1" applyFill="1" applyAlignment="1" applyProtection="1">
      <alignment horizontal="center" vertical="center"/>
      <protection/>
    </xf>
    <xf numFmtId="38" fontId="0" fillId="2" borderId="0" xfId="0" applyBorder="1" applyAlignment="1" applyProtection="1">
      <alignment horizontal="right"/>
      <protection/>
    </xf>
    <xf numFmtId="38" fontId="0" fillId="2" borderId="13" xfId="0" applyBorder="1" applyAlignment="1" applyProtection="1">
      <alignment/>
      <protection/>
    </xf>
    <xf numFmtId="38" fontId="0" fillId="2" borderId="33" xfId="0" applyBorder="1" applyAlignment="1" applyProtection="1">
      <alignment horizontal="center" vertical="center"/>
      <protection/>
    </xf>
    <xf numFmtId="38" fontId="18" fillId="2" borderId="33" xfId="0" applyFont="1" applyBorder="1" applyAlignment="1" applyProtection="1">
      <alignment horizontal="center" vertical="center" shrinkToFit="1"/>
      <protection/>
    </xf>
    <xf numFmtId="38" fontId="18" fillId="2" borderId="33" xfId="0" applyFont="1" applyBorder="1" applyAlignment="1" applyProtection="1">
      <alignment horizontal="center" vertical="center"/>
      <protection/>
    </xf>
    <xf numFmtId="38" fontId="18" fillId="2" borderId="46" xfId="0" applyFont="1" applyBorder="1" applyAlignment="1" applyProtection="1">
      <alignment horizontal="center" vertical="center"/>
      <protection/>
    </xf>
    <xf numFmtId="38" fontId="0" fillId="2" borderId="36" xfId="0" applyBorder="1" applyAlignment="1" applyProtection="1">
      <alignment horizontal="center" vertical="center"/>
      <protection/>
    </xf>
    <xf numFmtId="38" fontId="0" fillId="2" borderId="30" xfId="0" applyBorder="1" applyAlignment="1" applyProtection="1">
      <alignment horizontal="center" vertical="center"/>
      <protection/>
    </xf>
    <xf numFmtId="38" fontId="18" fillId="2" borderId="28" xfId="0" applyFont="1" applyBorder="1" applyAlignment="1" applyProtection="1">
      <alignment horizontal="center" vertical="center"/>
      <protection/>
    </xf>
    <xf numFmtId="38" fontId="0" fillId="2" borderId="28" xfId="0" applyBorder="1" applyAlignment="1" applyProtection="1">
      <alignment horizontal="center" vertical="center"/>
      <protection/>
    </xf>
    <xf numFmtId="38" fontId="18" fillId="2" borderId="30" xfId="0" applyFont="1" applyBorder="1" applyAlignment="1" applyProtection="1">
      <alignment horizontal="center" vertical="center" shrinkToFit="1"/>
      <protection/>
    </xf>
    <xf numFmtId="38" fontId="18" fillId="2" borderId="30" xfId="0" applyFont="1" applyBorder="1" applyAlignment="1" applyProtection="1">
      <alignment horizontal="center" vertical="center"/>
      <protection/>
    </xf>
    <xf numFmtId="38" fontId="0" fillId="2" borderId="28" xfId="0" applyFont="1" applyBorder="1" applyAlignment="1" applyProtection="1">
      <alignment horizontal="center" vertical="center"/>
      <protection/>
    </xf>
    <xf numFmtId="38" fontId="18" fillId="2" borderId="20" xfId="0" applyFont="1" applyBorder="1" applyAlignment="1" applyProtection="1">
      <alignment horizontal="center" vertical="center"/>
      <protection/>
    </xf>
    <xf numFmtId="38" fontId="0" fillId="2" borderId="47" xfId="0" applyBorder="1" applyAlignment="1" applyProtection="1">
      <alignment horizontal="center" vertical="center"/>
      <protection/>
    </xf>
    <xf numFmtId="38" fontId="0" fillId="30" borderId="3" xfId="68" applyProtection="1">
      <alignment/>
      <protection/>
    </xf>
    <xf numFmtId="8" fontId="0" fillId="31" borderId="3" xfId="46" applyProtection="1">
      <alignment/>
      <protection/>
    </xf>
    <xf numFmtId="6" fontId="0" fillId="30" borderId="3" xfId="44" applyProtection="1">
      <alignment/>
      <protection/>
    </xf>
    <xf numFmtId="38" fontId="18" fillId="2" borderId="3" xfId="69" applyFill="1" applyProtection="1">
      <alignment/>
      <protection/>
    </xf>
    <xf numFmtId="179" fontId="18" fillId="2" borderId="3" xfId="71" applyFill="1" applyProtection="1">
      <alignment/>
      <protection/>
    </xf>
    <xf numFmtId="8" fontId="18" fillId="2" borderId="3" xfId="47" applyFill="1" applyProtection="1">
      <alignment/>
      <protection/>
    </xf>
    <xf numFmtId="6" fontId="0" fillId="30" borderId="35" xfId="44" applyBorder="1" applyProtection="1">
      <alignment/>
      <protection/>
    </xf>
    <xf numFmtId="6" fontId="0" fillId="30" borderId="26" xfId="44" applyBorder="1" applyProtection="1">
      <alignment/>
      <protection/>
    </xf>
    <xf numFmtId="38" fontId="0" fillId="2" borderId="0" xfId="0" applyBorder="1" applyAlignment="1" applyProtection="1">
      <alignment horizontal="center" vertical="center" wrapText="1"/>
      <protection/>
    </xf>
    <xf numFmtId="38" fontId="11" fillId="2" borderId="0" xfId="0" applyFont="1" applyFill="1" applyAlignment="1" applyProtection="1">
      <alignment/>
      <protection/>
    </xf>
    <xf numFmtId="38" fontId="0" fillId="2" borderId="0" xfId="0" applyFill="1" applyBorder="1" applyAlignment="1" applyProtection="1">
      <alignment horizontal="left"/>
      <protection/>
    </xf>
    <xf numFmtId="38" fontId="0" fillId="2" borderId="0" xfId="0" applyFill="1" applyBorder="1" applyAlignment="1" applyProtection="1">
      <alignment horizontal="left" vertical="top"/>
      <protection/>
    </xf>
    <xf numFmtId="49" fontId="37" fillId="30" borderId="71" xfId="63" applyNumberFormat="1" applyBorder="1" applyAlignment="1" applyProtection="1">
      <alignment/>
      <protection/>
    </xf>
    <xf numFmtId="38" fontId="0" fillId="38" borderId="0" xfId="0" applyFill="1" applyAlignment="1" applyProtection="1">
      <alignment/>
      <protection/>
    </xf>
    <xf numFmtId="38" fontId="0" fillId="38" borderId="0" xfId="0" applyFill="1" applyAlignment="1" applyProtection="1" quotePrefix="1">
      <alignment/>
      <protection/>
    </xf>
    <xf numFmtId="38" fontId="0" fillId="38" borderId="0" xfId="0" applyFill="1" applyBorder="1" applyAlignment="1" applyProtection="1">
      <alignment/>
      <protection/>
    </xf>
    <xf numFmtId="38" fontId="0" fillId="38" borderId="0" xfId="0" applyFill="1" applyBorder="1" applyAlignment="1" applyProtection="1">
      <alignment/>
      <protection/>
    </xf>
    <xf numFmtId="38" fontId="3" fillId="38" borderId="0" xfId="0" applyFont="1" applyFill="1" applyBorder="1" applyAlignment="1" applyProtection="1">
      <alignment/>
      <protection/>
    </xf>
    <xf numFmtId="38" fontId="0" fillId="38" borderId="0" xfId="0" applyFont="1" applyFill="1" applyBorder="1" applyAlignment="1" applyProtection="1">
      <alignment/>
      <protection/>
    </xf>
    <xf numFmtId="38" fontId="0" fillId="2" borderId="0" xfId="0" applyFill="1" applyAlignment="1" applyProtection="1">
      <alignment/>
      <protection/>
    </xf>
    <xf numFmtId="38" fontId="18" fillId="2" borderId="71" xfId="0" applyFont="1" applyFill="1" applyBorder="1" applyAlignment="1" applyProtection="1">
      <alignment horizontal="left"/>
      <protection locked="0"/>
    </xf>
    <xf numFmtId="38" fontId="37" fillId="30" borderId="3" xfId="63" applyNumberFormat="1" applyFont="1" applyBorder="1" applyAlignment="1" applyProtection="1">
      <alignment/>
      <protection/>
    </xf>
    <xf numFmtId="38" fontId="0" fillId="2" borderId="186" xfId="0" applyBorder="1" applyAlignment="1" applyProtection="1">
      <alignment horizontal="left" vertical="top"/>
      <protection/>
    </xf>
    <xf numFmtId="38" fontId="0" fillId="2" borderId="11" xfId="0" applyBorder="1" applyAlignment="1" applyProtection="1">
      <alignment/>
      <protection/>
    </xf>
    <xf numFmtId="38" fontId="3" fillId="2" borderId="30" xfId="0" applyFont="1" applyFill="1" applyBorder="1" applyAlignment="1" applyProtection="1">
      <alignment horizontal="center" vertical="center" wrapText="1"/>
      <protection/>
    </xf>
    <xf numFmtId="38" fontId="3" fillId="2" borderId="47" xfId="0" applyFont="1" applyBorder="1" applyAlignment="1" applyProtection="1">
      <alignment horizontal="center" vertical="center" wrapText="1"/>
      <protection/>
    </xf>
    <xf numFmtId="38" fontId="0" fillId="30" borderId="27" xfId="48" applyBorder="1" applyProtection="1">
      <alignment/>
      <protection/>
    </xf>
    <xf numFmtId="38" fontId="0" fillId="30" borderId="105" xfId="48" applyBorder="1" applyProtection="1">
      <alignment/>
      <protection/>
    </xf>
    <xf numFmtId="38" fontId="0" fillId="2" borderId="24" xfId="0" applyFont="1" applyBorder="1" applyAlignment="1" applyProtection="1">
      <alignment horizontal="right"/>
      <protection/>
    </xf>
    <xf numFmtId="6" fontId="0" fillId="30" borderId="42" xfId="44" applyFont="1" applyBorder="1" applyProtection="1">
      <alignment/>
      <protection/>
    </xf>
    <xf numFmtId="38" fontId="0" fillId="2" borderId="24" xfId="0" applyFill="1" applyBorder="1" applyAlignment="1" applyProtection="1">
      <alignment horizontal="right"/>
      <protection/>
    </xf>
    <xf numFmtId="6" fontId="0" fillId="40" borderId="35" xfId="44" applyFill="1" applyBorder="1" applyProtection="1">
      <alignment/>
      <protection/>
    </xf>
    <xf numFmtId="6" fontId="0" fillId="40" borderId="36" xfId="44" applyFill="1" applyBorder="1" applyProtection="1">
      <alignment/>
      <protection/>
    </xf>
    <xf numFmtId="6" fontId="0" fillId="2" borderId="39" xfId="44" applyFill="1" applyBorder="1" applyProtection="1">
      <alignment/>
      <protection/>
    </xf>
    <xf numFmtId="38" fontId="0" fillId="2" borderId="60" xfId="0" applyFont="1" applyBorder="1" applyAlignment="1" applyProtection="1">
      <alignment horizontal="right"/>
      <protection/>
    </xf>
    <xf numFmtId="38" fontId="0" fillId="2" borderId="33" xfId="0" applyFont="1" applyBorder="1" applyAlignment="1" applyProtection="1">
      <alignment horizontal="left"/>
      <protection/>
    </xf>
    <xf numFmtId="38" fontId="0" fillId="2" borderId="46" xfId="0" applyFont="1" applyBorder="1" applyAlignment="1" applyProtection="1">
      <alignment horizontal="left"/>
      <protection/>
    </xf>
    <xf numFmtId="38" fontId="0" fillId="2" borderId="33" xfId="0" applyBorder="1" applyAlignment="1" applyProtection="1">
      <alignment/>
      <protection/>
    </xf>
    <xf numFmtId="38" fontId="0" fillId="2" borderId="12" xfId="0" applyBorder="1" applyAlignment="1" applyProtection="1">
      <alignment/>
      <protection/>
    </xf>
    <xf numFmtId="38" fontId="3" fillId="2" borderId="24" xfId="0" applyFont="1" applyBorder="1" applyAlignment="1" applyProtection="1">
      <alignment horizontal="left" vertical="center"/>
      <protection/>
    </xf>
    <xf numFmtId="38" fontId="3" fillId="2" borderId="3" xfId="0" applyFont="1" applyBorder="1" applyAlignment="1" applyProtection="1">
      <alignment horizontal="center" vertical="center"/>
      <protection/>
    </xf>
    <xf numFmtId="38" fontId="0" fillId="2" borderId="70" xfId="0" applyBorder="1" applyAlignment="1" applyProtection="1">
      <alignment/>
      <protection/>
    </xf>
    <xf numFmtId="3" fontId="37" fillId="30" borderId="24" xfId="63" applyNumberFormat="1" applyBorder="1" applyAlignment="1" applyProtection="1">
      <alignment horizontal="left"/>
      <protection/>
    </xf>
    <xf numFmtId="38" fontId="0" fillId="2" borderId="12" xfId="0" applyFill="1" applyBorder="1" applyAlignment="1" applyProtection="1">
      <alignment/>
      <protection/>
    </xf>
    <xf numFmtId="3" fontId="37" fillId="30" borderId="24" xfId="63" applyNumberFormat="1" applyBorder="1" applyAlignment="1" applyProtection="1">
      <alignment/>
      <protection/>
    </xf>
    <xf numFmtId="38" fontId="0" fillId="30" borderId="46" xfId="48" applyBorder="1" applyProtection="1">
      <alignment/>
      <protection/>
    </xf>
    <xf numFmtId="38" fontId="0" fillId="30" borderId="50" xfId="48" applyFill="1" applyBorder="1" applyProtection="1">
      <alignment/>
      <protection/>
    </xf>
    <xf numFmtId="38" fontId="0" fillId="30" borderId="24" xfId="0" applyFill="1" applyBorder="1" applyAlignment="1" applyProtection="1">
      <alignment horizontal="right" shrinkToFit="1"/>
      <protection/>
    </xf>
    <xf numFmtId="38" fontId="0" fillId="30" borderId="50" xfId="48" applyBorder="1" applyProtection="1">
      <alignment/>
      <protection/>
    </xf>
    <xf numFmtId="38" fontId="0" fillId="2" borderId="121" xfId="0" applyBorder="1" applyAlignment="1" applyProtection="1">
      <alignment/>
      <protection/>
    </xf>
    <xf numFmtId="38" fontId="0" fillId="2" borderId="187" xfId="0" applyBorder="1" applyAlignment="1" applyProtection="1">
      <alignment/>
      <protection/>
    </xf>
    <xf numFmtId="38" fontId="0" fillId="30" borderId="24" xfId="0" applyFont="1" applyFill="1" applyBorder="1" applyAlignment="1" applyProtection="1">
      <alignment horizontal="right" vertical="center" shrinkToFit="1"/>
      <protection/>
    </xf>
    <xf numFmtId="38" fontId="0" fillId="30" borderId="50" xfId="48" applyBorder="1" applyAlignment="1" applyProtection="1">
      <alignment vertical="center"/>
      <protection/>
    </xf>
    <xf numFmtId="6" fontId="0" fillId="30" borderId="3" xfId="44" applyBorder="1" applyAlignment="1" applyProtection="1">
      <alignment vertical="center"/>
      <protection/>
    </xf>
    <xf numFmtId="6" fontId="0" fillId="30" borderId="35" xfId="44" applyBorder="1" applyAlignment="1" applyProtection="1">
      <alignment vertical="center"/>
      <protection/>
    </xf>
    <xf numFmtId="6" fontId="0" fillId="30" borderId="22" xfId="44" applyBorder="1" applyAlignment="1" applyProtection="1">
      <alignment horizontal="right" vertical="center"/>
      <protection/>
    </xf>
    <xf numFmtId="6" fontId="0" fillId="30" borderId="37" xfId="44" applyBorder="1" applyAlignment="1" applyProtection="1">
      <alignment horizontal="right" vertical="center"/>
      <protection/>
    </xf>
    <xf numFmtId="38" fontId="3" fillId="2" borderId="64" xfId="0" applyFont="1" applyFill="1" applyBorder="1" applyAlignment="1" applyProtection="1">
      <alignment horizontal="right" vertical="center"/>
      <protection/>
    </xf>
    <xf numFmtId="38" fontId="3" fillId="2" borderId="13" xfId="0" applyFont="1" applyFill="1" applyBorder="1" applyAlignment="1" applyProtection="1">
      <alignment horizontal="right" vertical="center"/>
      <protection/>
    </xf>
    <xf numFmtId="6" fontId="0" fillId="2" borderId="13" xfId="44" applyFill="1" applyBorder="1" applyAlignment="1" applyProtection="1">
      <alignment horizontal="right" vertical="center"/>
      <protection/>
    </xf>
    <xf numFmtId="38" fontId="0" fillId="2" borderId="170" xfId="0" applyFont="1" applyBorder="1" applyAlignment="1" applyProtection="1">
      <alignment horizontal="center" vertical="center" wrapText="1"/>
      <protection/>
    </xf>
    <xf numFmtId="38" fontId="0" fillId="2" borderId="188" xfId="0" applyFont="1" applyBorder="1" applyAlignment="1" applyProtection="1">
      <alignment horizontal="center" vertical="center" wrapText="1"/>
      <protection/>
    </xf>
    <xf numFmtId="10" fontId="0" fillId="30" borderId="38" xfId="76" applyBorder="1" applyProtection="1">
      <alignment/>
      <protection/>
    </xf>
    <xf numFmtId="10" fontId="0" fillId="30" borderId="35" xfId="76" applyBorder="1" applyProtection="1">
      <alignment/>
      <protection/>
    </xf>
    <xf numFmtId="40" fontId="0" fillId="30" borderId="49" xfId="50" applyBorder="1" applyProtection="1">
      <alignment/>
      <protection/>
    </xf>
    <xf numFmtId="10" fontId="0" fillId="30" borderId="150" xfId="76" applyBorder="1" applyProtection="1">
      <alignment/>
      <protection/>
    </xf>
    <xf numFmtId="40" fontId="0" fillId="30" borderId="3" xfId="50" applyProtection="1">
      <alignment/>
      <protection/>
    </xf>
    <xf numFmtId="40" fontId="0" fillId="40" borderId="41" xfId="50" applyFill="1" applyBorder="1" applyAlignment="1" applyProtection="1" quotePrefix="1">
      <alignment horizontal="right" vertical="center"/>
      <protection/>
    </xf>
    <xf numFmtId="10" fontId="0" fillId="30" borderId="41" xfId="76" applyBorder="1" applyAlignment="1" applyProtection="1">
      <alignment horizontal="right" vertical="center"/>
      <protection/>
    </xf>
    <xf numFmtId="38" fontId="18" fillId="2" borderId="50" xfId="49" applyFill="1" applyBorder="1" applyProtection="1">
      <alignment/>
      <protection locked="0"/>
    </xf>
    <xf numFmtId="3" fontId="53" fillId="2" borderId="23" xfId="0" applyNumberFormat="1" applyFont="1" applyBorder="1" applyAlignment="1">
      <alignment horizontal="left"/>
    </xf>
    <xf numFmtId="3" fontId="18" fillId="43" borderId="163" xfId="0" applyNumberFormat="1" applyFont="1" applyFill="1" applyBorder="1" applyAlignment="1">
      <alignment horizontal="center" vertical="center" wrapText="1"/>
    </xf>
    <xf numFmtId="3" fontId="18" fillId="43" borderId="3" xfId="0" applyNumberFormat="1" applyFont="1" applyFill="1" applyBorder="1" applyAlignment="1">
      <alignment horizontal="center" vertical="center" wrapText="1"/>
    </xf>
    <xf numFmtId="3" fontId="0" fillId="43" borderId="3" xfId="0" applyNumberFormat="1" applyFont="1" applyFill="1" applyBorder="1" applyAlignment="1">
      <alignment horizontal="center" vertical="center" wrapText="1"/>
    </xf>
    <xf numFmtId="38" fontId="54" fillId="2" borderId="0" xfId="0" applyFont="1" applyBorder="1" applyAlignment="1" applyProtection="1">
      <alignment horizontal="right" vertical="center"/>
      <protection/>
    </xf>
    <xf numFmtId="38" fontId="55" fillId="2" borderId="0" xfId="0" applyFont="1" applyBorder="1" applyAlignment="1" applyProtection="1">
      <alignment horizontal="left" vertical="top"/>
      <protection/>
    </xf>
    <xf numFmtId="38" fontId="26" fillId="38" borderId="66" xfId="0" applyFont="1" applyFill="1" applyBorder="1" applyAlignment="1">
      <alignment horizontal="center" vertical="center"/>
    </xf>
    <xf numFmtId="38" fontId="26" fillId="38" borderId="184" xfId="0" applyFont="1" applyFill="1" applyBorder="1" applyAlignment="1">
      <alignment horizontal="center" vertical="center"/>
    </xf>
    <xf numFmtId="40" fontId="0" fillId="30" borderId="150" xfId="50" applyBorder="1">
      <alignment/>
      <protection/>
    </xf>
    <xf numFmtId="40" fontId="0" fillId="30" borderId="35" xfId="50" applyBorder="1">
      <alignment/>
      <protection/>
    </xf>
    <xf numFmtId="38" fontId="18" fillId="2" borderId="180" xfId="49" applyFill="1" applyBorder="1" applyProtection="1">
      <alignment/>
      <protection/>
    </xf>
    <xf numFmtId="38" fontId="18" fillId="2" borderId="179" xfId="49" applyFill="1" applyBorder="1" applyProtection="1">
      <alignment/>
      <protection/>
    </xf>
    <xf numFmtId="38" fontId="0" fillId="2" borderId="20" xfId="0" applyBorder="1" applyAlignment="1">
      <alignment horizontal="center" vertical="center"/>
    </xf>
    <xf numFmtId="38" fontId="0" fillId="2" borderId="52" xfId="0" applyBorder="1" applyAlignment="1">
      <alignment horizontal="center" vertical="center"/>
    </xf>
    <xf numFmtId="38" fontId="0" fillId="2" borderId="46" xfId="0" applyBorder="1" applyAlignment="1">
      <alignment horizontal="center" vertical="center"/>
    </xf>
    <xf numFmtId="38" fontId="0" fillId="2" borderId="114" xfId="0" applyBorder="1" applyAlignment="1" applyProtection="1">
      <alignment horizontal="center" vertical="center" textRotation="45"/>
      <protection/>
    </xf>
    <xf numFmtId="38" fontId="0" fillId="2" borderId="116" xfId="0" applyBorder="1" applyAlignment="1" applyProtection="1">
      <alignment horizontal="center" vertical="center" textRotation="45"/>
      <protection/>
    </xf>
    <xf numFmtId="38" fontId="0" fillId="2" borderId="0" xfId="0" applyAlignment="1" applyProtection="1">
      <alignment horizontal="center" vertical="center" textRotation="45"/>
      <protection/>
    </xf>
    <xf numFmtId="38" fontId="42" fillId="38" borderId="162" xfId="0" applyFont="1" applyFill="1" applyBorder="1" applyAlignment="1">
      <alignment/>
    </xf>
    <xf numFmtId="38" fontId="0" fillId="2" borderId="0" xfId="0" applyFont="1" applyBorder="1" applyAlignment="1" applyProtection="1">
      <alignment/>
      <protection/>
    </xf>
    <xf numFmtId="6" fontId="18" fillId="0" borderId="0" xfId="45" applyBorder="1" applyProtection="1">
      <alignment/>
      <protection/>
    </xf>
    <xf numFmtId="40" fontId="18" fillId="0" borderId="0" xfId="51" applyBorder="1" applyProtection="1">
      <alignment/>
      <protection/>
    </xf>
    <xf numFmtId="40" fontId="0" fillId="2" borderId="0" xfId="50" applyFill="1" applyBorder="1" applyProtection="1">
      <alignment/>
      <protection/>
    </xf>
    <xf numFmtId="8" fontId="18" fillId="0" borderId="0" xfId="47" applyBorder="1" applyProtection="1">
      <alignment/>
      <protection/>
    </xf>
    <xf numFmtId="8" fontId="0" fillId="2" borderId="0" xfId="46" applyFill="1" applyBorder="1" applyProtection="1">
      <alignment/>
      <protection/>
    </xf>
    <xf numFmtId="38" fontId="18" fillId="0" borderId="0" xfId="69" applyBorder="1" applyProtection="1">
      <alignment/>
      <protection/>
    </xf>
    <xf numFmtId="38" fontId="0" fillId="2" borderId="0" xfId="68" applyFill="1" applyBorder="1" applyProtection="1">
      <alignment/>
      <protection/>
    </xf>
    <xf numFmtId="179" fontId="18" fillId="0" borderId="0" xfId="71" applyBorder="1" applyProtection="1">
      <alignment/>
      <protection/>
    </xf>
    <xf numFmtId="179" fontId="0" fillId="2" borderId="0" xfId="70" applyFill="1" applyBorder="1" applyProtection="1">
      <alignment/>
      <protection/>
    </xf>
    <xf numFmtId="40" fontId="18" fillId="0" borderId="0" xfId="73" applyBorder="1" applyProtection="1">
      <alignment/>
      <protection/>
    </xf>
    <xf numFmtId="40" fontId="0" fillId="2" borderId="0" xfId="72" applyFill="1" applyBorder="1" applyProtection="1">
      <alignment/>
      <protection/>
    </xf>
    <xf numFmtId="10" fontId="18" fillId="2" borderId="0" xfId="77" applyBorder="1" applyProtection="1">
      <alignment/>
      <protection/>
    </xf>
    <xf numFmtId="10" fontId="0" fillId="2" borderId="0" xfId="76" applyFill="1" applyBorder="1" applyProtection="1">
      <alignment/>
      <protection/>
    </xf>
    <xf numFmtId="38" fontId="0" fillId="2" borderId="0" xfId="0" applyFont="1" applyFill="1" applyBorder="1" applyAlignment="1" applyProtection="1">
      <alignment horizontal="right"/>
      <protection/>
    </xf>
    <xf numFmtId="40" fontId="18" fillId="2" borderId="0" xfId="51" applyFill="1" applyBorder="1" applyProtection="1">
      <alignment/>
      <protection/>
    </xf>
    <xf numFmtId="38" fontId="18" fillId="2" borderId="28" xfId="0" applyFont="1" applyFill="1" applyBorder="1" applyAlignment="1">
      <alignment horizontal="center" vertical="center" wrapText="1"/>
    </xf>
    <xf numFmtId="38" fontId="18" fillId="2" borderId="30" xfId="0" applyFont="1" applyFill="1" applyBorder="1" applyAlignment="1">
      <alignment horizontal="center" vertical="center" wrapText="1"/>
    </xf>
    <xf numFmtId="38" fontId="18" fillId="2" borderId="28" xfId="0" applyFont="1" applyFill="1" applyBorder="1" applyAlignment="1">
      <alignment horizontal="center" vertical="center"/>
    </xf>
    <xf numFmtId="38" fontId="18" fillId="2" borderId="189" xfId="69" applyFont="1" applyFill="1" applyBorder="1">
      <alignment/>
      <protection locked="0"/>
    </xf>
    <xf numFmtId="38" fontId="18" fillId="2" borderId="106" xfId="69" applyFont="1" applyFill="1" applyBorder="1">
      <alignment/>
      <protection locked="0"/>
    </xf>
    <xf numFmtId="3" fontId="0" fillId="2" borderId="0" xfId="0" applyNumberFormat="1" applyFont="1" applyFill="1" applyAlignment="1">
      <alignment/>
    </xf>
    <xf numFmtId="3" fontId="18" fillId="2" borderId="28" xfId="0" applyNumberFormat="1" applyFont="1" applyFill="1" applyBorder="1" applyAlignment="1" applyProtection="1">
      <alignment horizontal="center" vertical="center" wrapText="1"/>
      <protection/>
    </xf>
    <xf numFmtId="3" fontId="18" fillId="2" borderId="3" xfId="0" applyNumberFormat="1" applyFont="1" applyFill="1" applyBorder="1" applyAlignment="1">
      <alignment horizontal="center" vertical="center" wrapText="1"/>
    </xf>
    <xf numFmtId="38" fontId="18" fillId="2" borderId="3" xfId="49" applyFont="1" applyFill="1">
      <alignment/>
      <protection locked="0"/>
    </xf>
    <xf numFmtId="38" fontId="0" fillId="1" borderId="190" xfId="0" applyFont="1" applyFill="1" applyBorder="1" applyAlignment="1" applyProtection="1">
      <alignment horizontal="center"/>
      <protection/>
    </xf>
    <xf numFmtId="38" fontId="0" fillId="30" borderId="190" xfId="48" applyBorder="1">
      <alignment/>
      <protection/>
    </xf>
    <xf numFmtId="6" fontId="0" fillId="30" borderId="190" xfId="44" applyFont="1" applyBorder="1" applyProtection="1">
      <alignment/>
      <protection/>
    </xf>
    <xf numFmtId="38" fontId="18" fillId="2" borderId="191" xfId="0" applyFont="1" applyBorder="1" applyAlignment="1">
      <alignment horizontal="center" vertical="center"/>
    </xf>
    <xf numFmtId="38" fontId="0" fillId="30" borderId="3" xfId="68" applyBorder="1">
      <alignment/>
      <protection/>
    </xf>
    <xf numFmtId="8" fontId="18" fillId="2" borderId="3" xfId="47" applyFill="1" applyBorder="1">
      <alignment/>
      <protection locked="0"/>
    </xf>
    <xf numFmtId="38" fontId="0" fillId="30" borderId="192" xfId="68" applyBorder="1">
      <alignment/>
      <protection/>
    </xf>
    <xf numFmtId="8" fontId="18" fillId="2" borderId="192" xfId="47" applyFill="1" applyBorder="1">
      <alignment/>
      <protection locked="0"/>
    </xf>
    <xf numFmtId="38" fontId="0" fillId="2" borderId="54" xfId="0" applyBorder="1" applyAlignment="1">
      <alignment horizontal="center" vertical="center"/>
    </xf>
    <xf numFmtId="38" fontId="18" fillId="2" borderId="193" xfId="0" applyFont="1" applyBorder="1" applyAlignment="1">
      <alignment horizontal="center" vertical="center" shrinkToFit="1"/>
    </xf>
    <xf numFmtId="38" fontId="18" fillId="2" borderId="194" xfId="0" applyFont="1" applyBorder="1" applyAlignment="1">
      <alignment horizontal="center" vertical="center" shrinkToFit="1"/>
    </xf>
    <xf numFmtId="38" fontId="0" fillId="2" borderId="195" xfId="0" applyFont="1" applyBorder="1" applyAlignment="1">
      <alignment horizontal="center" vertical="center"/>
    </xf>
    <xf numFmtId="6" fontId="0" fillId="30" borderId="196" xfId="44" applyBorder="1">
      <alignment/>
      <protection/>
    </xf>
    <xf numFmtId="8" fontId="18" fillId="2" borderId="197" xfId="47" applyFill="1" applyBorder="1">
      <alignment/>
      <protection locked="0"/>
    </xf>
    <xf numFmtId="6" fontId="0" fillId="30" borderId="198" xfId="44" applyBorder="1">
      <alignment/>
      <protection/>
    </xf>
    <xf numFmtId="38" fontId="11" fillId="38" borderId="95" xfId="0" applyFont="1" applyFill="1" applyBorder="1" applyAlignment="1">
      <alignment horizontal="right"/>
    </xf>
    <xf numFmtId="38" fontId="11" fillId="38" borderId="95" xfId="0" applyFont="1" applyFill="1" applyBorder="1" applyAlignment="1">
      <alignment horizontal="left"/>
    </xf>
    <xf numFmtId="38" fontId="17" fillId="38" borderId="185" xfId="0" applyFont="1" applyFill="1" applyBorder="1" applyAlignment="1">
      <alignment horizontal="center"/>
    </xf>
    <xf numFmtId="38" fontId="26" fillId="38" borderId="66" xfId="0" applyFont="1" applyFill="1" applyBorder="1" applyAlignment="1">
      <alignment horizontal="left" vertical="center"/>
    </xf>
    <xf numFmtId="38" fontId="41" fillId="38" borderId="185" xfId="0" applyFont="1" applyFill="1" applyBorder="1" applyAlignment="1">
      <alignment horizontal="center" vertical="center"/>
    </xf>
    <xf numFmtId="38" fontId="41" fillId="38" borderId="66" xfId="0" applyFont="1" applyFill="1" applyBorder="1" applyAlignment="1">
      <alignment horizontal="left" vertical="center"/>
    </xf>
    <xf numFmtId="41" fontId="17" fillId="2" borderId="0" xfId="0" applyNumberFormat="1" applyFont="1" applyAlignment="1" applyProtection="1">
      <alignment horizontal="center"/>
      <protection/>
    </xf>
    <xf numFmtId="38" fontId="17" fillId="2" borderId="0" xfId="0" applyFont="1" applyFill="1" applyBorder="1" applyAlignment="1" applyProtection="1">
      <alignment horizontal="center" vertical="center" wrapText="1"/>
      <protection/>
    </xf>
    <xf numFmtId="38" fontId="17" fillId="2" borderId="0" xfId="0" applyFont="1" applyFill="1" applyBorder="1" applyAlignment="1" applyProtection="1">
      <alignment horizontal="left" vertical="center"/>
      <protection/>
    </xf>
    <xf numFmtId="38" fontId="11" fillId="2" borderId="68" xfId="0" applyFont="1" applyBorder="1" applyAlignment="1">
      <alignment horizontal="center" vertical="center"/>
    </xf>
    <xf numFmtId="38" fontId="41" fillId="38" borderId="160" xfId="0" applyFont="1" applyFill="1" applyBorder="1" applyAlignment="1">
      <alignment horizontal="center" vertical="center"/>
    </xf>
    <xf numFmtId="38" fontId="41" fillId="38" borderId="0" xfId="0" applyFont="1" applyFill="1" applyAlignment="1">
      <alignment horizontal="center" vertical="center"/>
    </xf>
    <xf numFmtId="38" fontId="0" fillId="38" borderId="0" xfId="0" applyFill="1" applyAlignment="1">
      <alignment horizontal="left" vertical="center"/>
    </xf>
    <xf numFmtId="38" fontId="1" fillId="38" borderId="23" xfId="0" applyFont="1" applyFill="1" applyBorder="1" applyAlignment="1">
      <alignment/>
    </xf>
    <xf numFmtId="38" fontId="1" fillId="38" borderId="151" xfId="0" applyFont="1" applyFill="1" applyBorder="1" applyAlignment="1">
      <alignment/>
    </xf>
    <xf numFmtId="38" fontId="17" fillId="38" borderId="141" xfId="0" applyFont="1" applyFill="1" applyBorder="1" applyAlignment="1" applyProtection="1">
      <alignment horizontal="center" vertical="center"/>
      <protection/>
    </xf>
    <xf numFmtId="38" fontId="17" fillId="38" borderId="23" xfId="0" applyFont="1" applyFill="1" applyBorder="1" applyAlignment="1">
      <alignment/>
    </xf>
    <xf numFmtId="38" fontId="1" fillId="2" borderId="106" xfId="0" applyFont="1" applyFill="1" applyBorder="1" applyAlignment="1" applyProtection="1">
      <alignment vertical="center"/>
      <protection/>
    </xf>
    <xf numFmtId="38" fontId="17" fillId="2" borderId="0" xfId="0" applyFont="1" applyBorder="1" applyAlignment="1">
      <alignment horizontal="center"/>
    </xf>
    <xf numFmtId="38" fontId="0" fillId="2" borderId="71" xfId="0" applyFill="1" applyBorder="1" applyAlignment="1">
      <alignment horizontal="right"/>
    </xf>
    <xf numFmtId="38" fontId="37" fillId="30" borderId="3" xfId="63" applyNumberFormat="1" applyFill="1" applyBorder="1" applyAlignment="1" applyProtection="1">
      <alignment/>
      <protection/>
    </xf>
    <xf numFmtId="38" fontId="17" fillId="0" borderId="0" xfId="0" applyFont="1" applyFill="1" applyAlignment="1">
      <alignment/>
    </xf>
    <xf numFmtId="38" fontId="0" fillId="0" borderId="23" xfId="0" applyFont="1" applyFill="1" applyBorder="1" applyAlignment="1">
      <alignment horizontal="left"/>
    </xf>
    <xf numFmtId="38" fontId="1" fillId="0" borderId="0" xfId="0" applyFont="1" applyFill="1" applyAlignment="1">
      <alignment/>
    </xf>
    <xf numFmtId="38" fontId="57" fillId="2" borderId="0" xfId="63" applyNumberFormat="1" applyFont="1" applyFill="1" applyAlignment="1" applyProtection="1">
      <alignment horizontal="right"/>
      <protection/>
    </xf>
    <xf numFmtId="37" fontId="37" fillId="30" borderId="71" xfId="63" applyNumberFormat="1" applyFill="1" applyBorder="1" applyAlignment="1" applyProtection="1">
      <alignment/>
      <protection/>
    </xf>
    <xf numFmtId="38" fontId="37" fillId="30" borderId="71" xfId="63" applyNumberFormat="1" applyFont="1" applyFill="1" applyBorder="1" applyAlignment="1" applyProtection="1">
      <alignment/>
      <protection/>
    </xf>
    <xf numFmtId="38" fontId="37" fillId="30" borderId="71" xfId="63" applyNumberFormat="1" applyFill="1" applyBorder="1" applyAlignment="1" applyProtection="1">
      <alignment/>
      <protection/>
    </xf>
    <xf numFmtId="38" fontId="18" fillId="30" borderId="71" xfId="48" applyFont="1" applyFill="1" applyBorder="1">
      <alignment/>
      <protection/>
    </xf>
    <xf numFmtId="3" fontId="18" fillId="30" borderId="46" xfId="63" applyNumberFormat="1" applyFont="1" applyFill="1" applyBorder="1" applyAlignment="1" applyProtection="1">
      <alignment shrinkToFit="1"/>
      <protection/>
    </xf>
    <xf numFmtId="38" fontId="0" fillId="30" borderId="39" xfId="48" applyFill="1" applyBorder="1">
      <alignment/>
      <protection/>
    </xf>
    <xf numFmtId="38" fontId="37" fillId="30" borderId="139" xfId="63" applyNumberFormat="1" applyFill="1" applyBorder="1" applyAlignment="1" applyProtection="1">
      <alignment/>
      <protection/>
    </xf>
    <xf numFmtId="38" fontId="37" fillId="30" borderId="139" xfId="63" applyNumberFormat="1" applyFont="1" applyFill="1" applyBorder="1" applyAlignment="1" applyProtection="1">
      <alignment/>
      <protection/>
    </xf>
    <xf numFmtId="3" fontId="37" fillId="30" borderId="46" xfId="63" applyNumberFormat="1" applyFont="1" applyFill="1" applyBorder="1" applyAlignment="1" applyProtection="1">
      <alignment shrinkToFit="1"/>
      <protection/>
    </xf>
    <xf numFmtId="3" fontId="37" fillId="30" borderId="71" xfId="63" applyNumberFormat="1" applyFont="1" applyFill="1" applyBorder="1" applyAlignment="1" applyProtection="1">
      <alignment shrinkToFit="1"/>
      <protection/>
    </xf>
    <xf numFmtId="38" fontId="18" fillId="2" borderId="0" xfId="0" applyFont="1" applyFill="1" applyBorder="1" applyAlignment="1" applyProtection="1">
      <alignment horizontal="left"/>
      <protection/>
    </xf>
    <xf numFmtId="38" fontId="0" fillId="2" borderId="33" xfId="0" applyFont="1" applyFill="1" applyBorder="1" applyAlignment="1" applyProtection="1">
      <alignment horizontal="center" wrapText="1"/>
      <protection/>
    </xf>
    <xf numFmtId="38" fontId="0" fillId="2" borderId="36" xfId="0" applyFont="1" applyFill="1" applyBorder="1" applyAlignment="1" applyProtection="1">
      <alignment horizontal="center" wrapText="1"/>
      <protection/>
    </xf>
    <xf numFmtId="1" fontId="0" fillId="2" borderId="30" xfId="0" applyNumberFormat="1" applyFont="1" applyFill="1" applyBorder="1" applyAlignment="1" applyProtection="1">
      <alignment horizontal="center"/>
      <protection/>
    </xf>
    <xf numFmtId="1" fontId="0" fillId="2" borderId="47" xfId="0" applyNumberFormat="1" applyFont="1" applyFill="1" applyBorder="1" applyAlignment="1" applyProtection="1">
      <alignment horizontal="center"/>
      <protection/>
    </xf>
    <xf numFmtId="38" fontId="0" fillId="2" borderId="181" xfId="0" applyFont="1" applyFill="1" applyBorder="1" applyAlignment="1" applyProtection="1">
      <alignment horizontal="center" wrapText="1"/>
      <protection/>
    </xf>
    <xf numFmtId="38" fontId="0" fillId="2" borderId="183" xfId="0" applyFont="1" applyFill="1" applyBorder="1" applyAlignment="1" applyProtection="1">
      <alignment horizontal="center" wrapText="1"/>
      <protection/>
    </xf>
    <xf numFmtId="6" fontId="37" fillId="30" borderId="3" xfId="63" applyNumberFormat="1" applyFill="1" applyBorder="1" applyAlignment="1" applyProtection="1">
      <alignment shrinkToFit="1"/>
      <protection/>
    </xf>
    <xf numFmtId="38" fontId="0" fillId="30" borderId="199" xfId="0" applyFill="1" applyBorder="1" applyAlignment="1">
      <alignment horizontal="right"/>
    </xf>
    <xf numFmtId="176" fontId="0" fillId="1" borderId="200" xfId="0" applyNumberFormat="1" applyFill="1" applyBorder="1" applyAlignment="1" applyProtection="1">
      <alignment/>
      <protection/>
    </xf>
    <xf numFmtId="176" fontId="0" fillId="1" borderId="142" xfId="0" applyNumberFormat="1" applyFill="1" applyBorder="1" applyAlignment="1" applyProtection="1">
      <alignment/>
      <protection/>
    </xf>
    <xf numFmtId="38" fontId="0" fillId="30" borderId="201" xfId="68" applyBorder="1">
      <alignment/>
      <protection/>
    </xf>
    <xf numFmtId="5" fontId="0" fillId="30" borderId="109" xfId="44" applyNumberFormat="1" applyBorder="1">
      <alignment/>
      <protection/>
    </xf>
    <xf numFmtId="5" fontId="0" fillId="30" borderId="200" xfId="44" applyNumberFormat="1" applyBorder="1">
      <alignment/>
      <protection/>
    </xf>
    <xf numFmtId="5" fontId="0" fillId="30" borderId="87" xfId="44" applyNumberFormat="1" applyBorder="1">
      <alignment/>
      <protection/>
    </xf>
    <xf numFmtId="5" fontId="0" fillId="30" borderId="202" xfId="44" applyNumberFormat="1" applyBorder="1">
      <alignment/>
      <protection/>
    </xf>
    <xf numFmtId="4" fontId="0" fillId="1" borderId="199" xfId="0" applyNumberFormat="1" applyFill="1" applyBorder="1" applyAlignment="1" applyProtection="1">
      <alignment/>
      <protection/>
    </xf>
    <xf numFmtId="38" fontId="0" fillId="1" borderId="200" xfId="0" applyFill="1" applyBorder="1" applyAlignment="1" applyProtection="1">
      <alignment/>
      <protection/>
    </xf>
    <xf numFmtId="38" fontId="0" fillId="39" borderId="200" xfId="0" applyFill="1" applyBorder="1" applyAlignment="1" applyProtection="1">
      <alignment/>
      <protection/>
    </xf>
    <xf numFmtId="6" fontId="0" fillId="30" borderId="203" xfId="44" applyBorder="1">
      <alignment/>
      <protection/>
    </xf>
    <xf numFmtId="38" fontId="3" fillId="2" borderId="204" xfId="0" applyFont="1" applyBorder="1" applyAlignment="1" applyProtection="1">
      <alignment/>
      <protection/>
    </xf>
    <xf numFmtId="38" fontId="3" fillId="2" borderId="205" xfId="0" applyFont="1" applyBorder="1" applyAlignment="1" applyProtection="1">
      <alignment/>
      <protection/>
    </xf>
    <xf numFmtId="38" fontId="37" fillId="2" borderId="61" xfId="63" applyNumberFormat="1" applyFill="1" applyBorder="1" applyAlignment="1" applyProtection="1">
      <alignment/>
      <protection/>
    </xf>
    <xf numFmtId="38" fontId="0" fillId="2" borderId="61" xfId="0" applyFill="1" applyBorder="1" applyAlignment="1" applyProtection="1">
      <alignment/>
      <protection/>
    </xf>
    <xf numFmtId="38" fontId="37" fillId="2" borderId="61" xfId="63" applyNumberFormat="1" applyFill="1" applyBorder="1" applyAlignment="1" applyProtection="1">
      <alignment wrapText="1"/>
      <protection/>
    </xf>
    <xf numFmtId="10" fontId="0" fillId="30" borderId="36" xfId="76" applyBorder="1" applyProtection="1">
      <alignment/>
      <protection/>
    </xf>
    <xf numFmtId="40" fontId="0" fillId="40" borderId="33" xfId="50" applyFill="1" applyBorder="1" applyAlignment="1" applyProtection="1" quotePrefix="1">
      <alignment horizontal="right" vertical="center"/>
      <protection/>
    </xf>
    <xf numFmtId="10" fontId="0" fillId="30" borderId="33" xfId="76" applyBorder="1" applyAlignment="1" applyProtection="1">
      <alignment horizontal="right" vertical="center"/>
      <protection/>
    </xf>
    <xf numFmtId="10" fontId="0" fillId="40" borderId="36" xfId="76" applyFill="1" applyBorder="1" applyAlignment="1" applyProtection="1" quotePrefix="1">
      <alignment horizontal="right" vertical="center"/>
      <protection/>
    </xf>
    <xf numFmtId="40" fontId="0" fillId="40" borderId="164" xfId="50" applyFill="1" applyBorder="1" applyAlignment="1" applyProtection="1" quotePrefix="1">
      <alignment horizontal="right" vertical="center"/>
      <protection/>
    </xf>
    <xf numFmtId="40" fontId="0" fillId="40" borderId="3" xfId="50" applyFill="1" applyBorder="1" applyAlignment="1" applyProtection="1" quotePrefix="1">
      <alignment horizontal="right" vertical="center"/>
      <protection/>
    </xf>
    <xf numFmtId="40" fontId="0" fillId="40" borderId="35" xfId="50" applyFill="1" applyBorder="1" applyAlignment="1" applyProtection="1" quotePrefix="1">
      <alignment horizontal="right" vertical="center"/>
      <protection/>
    </xf>
    <xf numFmtId="3" fontId="37" fillId="30" borderId="71" xfId="63" applyNumberFormat="1" applyFont="1" applyBorder="1" applyAlignment="1" applyProtection="1">
      <alignment shrinkToFit="1"/>
      <protection/>
    </xf>
    <xf numFmtId="40" fontId="0" fillId="30" borderId="41" xfId="50" applyBorder="1" applyAlignment="1" applyProtection="1">
      <alignment vertical="center"/>
      <protection/>
    </xf>
    <xf numFmtId="40" fontId="0" fillId="30" borderId="3" xfId="50" applyBorder="1" applyAlignment="1" applyProtection="1">
      <alignment vertical="center"/>
      <protection/>
    </xf>
    <xf numFmtId="38" fontId="18" fillId="0" borderId="39" xfId="69" applyBorder="1">
      <alignment/>
      <protection locked="0"/>
    </xf>
    <xf numFmtId="6" fontId="0" fillId="30" borderId="206" xfId="44" applyBorder="1">
      <alignment/>
      <protection/>
    </xf>
    <xf numFmtId="6" fontId="0" fillId="30" borderId="207" xfId="44" applyBorder="1">
      <alignment/>
      <protection/>
    </xf>
    <xf numFmtId="38" fontId="18" fillId="0" borderId="54" xfId="69" applyBorder="1">
      <alignment/>
      <protection locked="0"/>
    </xf>
    <xf numFmtId="38" fontId="0" fillId="30" borderId="208" xfId="68" applyBorder="1">
      <alignment/>
      <protection/>
    </xf>
    <xf numFmtId="6" fontId="0" fillId="30" borderId="209" xfId="44" applyBorder="1">
      <alignment/>
      <protection/>
    </xf>
    <xf numFmtId="6" fontId="0" fillId="30" borderId="210" xfId="44" applyBorder="1">
      <alignment/>
      <protection/>
    </xf>
    <xf numFmtId="38" fontId="18" fillId="0" borderId="33" xfId="69" applyBorder="1">
      <alignment/>
      <protection locked="0"/>
    </xf>
    <xf numFmtId="38" fontId="0" fillId="1" borderId="211" xfId="0" applyFont="1" applyFill="1" applyBorder="1" applyAlignment="1" applyProtection="1">
      <alignment horizontal="center"/>
      <protection/>
    </xf>
    <xf numFmtId="0" fontId="18" fillId="2" borderId="3" xfId="71" applyNumberFormat="1" applyFill="1" applyBorder="1" applyAlignment="1">
      <alignment horizontal="center"/>
      <protection locked="0"/>
    </xf>
    <xf numFmtId="0" fontId="18" fillId="2" borderId="192" xfId="71" applyNumberFormat="1" applyFill="1" applyBorder="1" applyAlignment="1">
      <alignment horizontal="center"/>
      <protection locked="0"/>
    </xf>
    <xf numFmtId="38" fontId="18" fillId="2" borderId="28" xfId="0" applyFont="1" applyFill="1" applyBorder="1" applyAlignment="1">
      <alignment horizontal="center" vertical="center" shrinkToFit="1"/>
    </xf>
    <xf numFmtId="4" fontId="0" fillId="44" borderId="91" xfId="0" applyNumberFormat="1" applyFill="1" applyBorder="1" applyAlignment="1" applyProtection="1">
      <alignment/>
      <protection/>
    </xf>
    <xf numFmtId="38" fontId="0" fillId="44" borderId="21" xfId="0" applyFill="1" applyBorder="1" applyAlignment="1" applyProtection="1">
      <alignment/>
      <protection/>
    </xf>
    <xf numFmtId="38" fontId="0" fillId="30" borderId="170" xfId="68" applyBorder="1">
      <alignment/>
      <protection/>
    </xf>
    <xf numFmtId="38" fontId="0" fillId="30" borderId="190" xfId="68" applyBorder="1" applyAlignment="1">
      <alignment horizontal="right"/>
      <protection/>
    </xf>
    <xf numFmtId="6" fontId="0" fillId="45" borderId="37" xfId="44" applyFill="1" applyBorder="1">
      <alignment/>
      <protection/>
    </xf>
    <xf numFmtId="40" fontId="0" fillId="30" borderId="41" xfId="50" applyBorder="1">
      <alignment/>
      <protection/>
    </xf>
    <xf numFmtId="40" fontId="0" fillId="30" borderId="164" xfId="50" applyBorder="1">
      <alignment/>
      <protection/>
    </xf>
    <xf numFmtId="38" fontId="37" fillId="30" borderId="120" xfId="63" applyNumberFormat="1" applyBorder="1" applyAlignment="1" applyProtection="1">
      <alignment/>
      <protection/>
    </xf>
    <xf numFmtId="38" fontId="37" fillId="30" borderId="54" xfId="63" applyNumberFormat="1" applyBorder="1" applyAlignment="1" applyProtection="1">
      <alignment/>
      <protection/>
    </xf>
    <xf numFmtId="38" fontId="37" fillId="30" borderId="33" xfId="63" applyNumberFormat="1" applyBorder="1" applyAlignment="1" applyProtection="1">
      <alignment/>
      <protection/>
    </xf>
    <xf numFmtId="38" fontId="37" fillId="30" borderId="46" xfId="63" applyNumberFormat="1" applyBorder="1" applyAlignment="1" applyProtection="1">
      <alignment/>
      <protection/>
    </xf>
    <xf numFmtId="38" fontId="37" fillId="2" borderId="61" xfId="63" applyNumberFormat="1" applyFill="1" applyBorder="1" applyAlignment="1" applyProtection="1">
      <alignment horizontal="right"/>
      <protection/>
    </xf>
    <xf numFmtId="3" fontId="37" fillId="30" borderId="107" xfId="63" applyNumberFormat="1" applyBorder="1" applyAlignment="1" applyProtection="1">
      <alignment shrinkToFit="1"/>
      <protection/>
    </xf>
    <xf numFmtId="38" fontId="3" fillId="46" borderId="61" xfId="0" applyFont="1" applyFill="1" applyBorder="1" applyAlignment="1">
      <alignment horizontal="right"/>
    </xf>
    <xf numFmtId="38" fontId="3" fillId="42" borderId="61" xfId="0" applyFont="1" applyFill="1" applyBorder="1" applyAlignment="1">
      <alignment horizontal="right"/>
    </xf>
    <xf numFmtId="38" fontId="0" fillId="30" borderId="3" xfId="48" applyFill="1">
      <alignment/>
      <protection/>
    </xf>
    <xf numFmtId="38" fontId="60" fillId="47" borderId="61" xfId="0" applyFont="1" applyFill="1" applyBorder="1" applyAlignment="1">
      <alignment horizontal="right"/>
    </xf>
    <xf numFmtId="38" fontId="0" fillId="2" borderId="61" xfId="0" applyFill="1" applyBorder="1" applyAlignment="1" applyProtection="1">
      <alignment horizontal="right"/>
      <protection/>
    </xf>
    <xf numFmtId="38" fontId="60" fillId="48" borderId="61" xfId="0" applyFont="1" applyFill="1" applyBorder="1" applyAlignment="1">
      <alignment horizontal="right"/>
    </xf>
    <xf numFmtId="38" fontId="60" fillId="48" borderId="60" xfId="0" applyFont="1" applyFill="1" applyBorder="1" applyAlignment="1">
      <alignment horizontal="right"/>
    </xf>
    <xf numFmtId="38" fontId="3" fillId="49" borderId="61" xfId="0" applyFont="1" applyFill="1" applyBorder="1" applyAlignment="1">
      <alignment horizontal="right"/>
    </xf>
    <xf numFmtId="38" fontId="60" fillId="50" borderId="61" xfId="0" applyFont="1" applyFill="1" applyBorder="1" applyAlignment="1">
      <alignment horizontal="right"/>
    </xf>
    <xf numFmtId="38" fontId="3" fillId="51" borderId="61" xfId="0" applyFont="1" applyFill="1" applyBorder="1" applyAlignment="1">
      <alignment horizontal="right"/>
    </xf>
    <xf numFmtId="38" fontId="60" fillId="52" borderId="61" xfId="0" applyFont="1" applyFill="1" applyBorder="1" applyAlignment="1">
      <alignment horizontal="right"/>
    </xf>
    <xf numFmtId="38" fontId="60" fillId="53" borderId="61" xfId="0" applyFont="1" applyFill="1" applyBorder="1" applyAlignment="1">
      <alignment horizontal="right"/>
    </xf>
    <xf numFmtId="38" fontId="3" fillId="54" borderId="61" xfId="0" applyFont="1" applyFill="1" applyBorder="1" applyAlignment="1">
      <alignment horizontal="right"/>
    </xf>
    <xf numFmtId="38" fontId="60" fillId="55" borderId="61" xfId="0" applyFont="1" applyFill="1" applyBorder="1" applyAlignment="1">
      <alignment horizontal="right"/>
    </xf>
    <xf numFmtId="38" fontId="60" fillId="56" borderId="61" xfId="0" applyFont="1" applyFill="1" applyBorder="1" applyAlignment="1">
      <alignment horizontal="right"/>
    </xf>
    <xf numFmtId="38" fontId="3" fillId="57" borderId="61" xfId="0" applyFont="1" applyFill="1" applyBorder="1" applyAlignment="1">
      <alignment horizontal="right"/>
    </xf>
    <xf numFmtId="38" fontId="60" fillId="58" borderId="61" xfId="0" applyFont="1" applyFill="1" applyBorder="1" applyAlignment="1">
      <alignment horizontal="right"/>
    </xf>
    <xf numFmtId="38" fontId="3" fillId="43" borderId="60" xfId="0" applyFont="1" applyFill="1" applyBorder="1" applyAlignment="1">
      <alignment horizontal="right"/>
    </xf>
    <xf numFmtId="38" fontId="3" fillId="43" borderId="61" xfId="0" applyFont="1" applyFill="1" applyBorder="1" applyAlignment="1">
      <alignment horizontal="right"/>
    </xf>
    <xf numFmtId="38" fontId="3" fillId="53" borderId="61" xfId="0" applyFont="1" applyFill="1" applyBorder="1" applyAlignment="1">
      <alignment horizontal="right"/>
    </xf>
    <xf numFmtId="38" fontId="60" fillId="42" borderId="61" xfId="0" applyFont="1" applyFill="1" applyBorder="1" applyAlignment="1">
      <alignment horizontal="right"/>
    </xf>
    <xf numFmtId="38" fontId="18" fillId="2" borderId="3" xfId="69" applyFill="1">
      <alignment/>
      <protection locked="0"/>
    </xf>
    <xf numFmtId="38" fontId="18" fillId="2" borderId="3" xfId="69" applyFont="1" applyFill="1" applyAlignment="1">
      <alignment horizontal="right"/>
      <protection locked="0"/>
    </xf>
    <xf numFmtId="6" fontId="18" fillId="2" borderId="3" xfId="45" applyFill="1">
      <alignment/>
      <protection locked="0"/>
    </xf>
    <xf numFmtId="38" fontId="18" fillId="2" borderId="3" xfId="69" applyFill="1" applyAlignment="1">
      <alignment horizontal="right"/>
      <protection locked="0"/>
    </xf>
    <xf numFmtId="38" fontId="18" fillId="2" borderId="3" xfId="69" applyFont="1" applyFill="1">
      <alignment/>
      <protection locked="0"/>
    </xf>
    <xf numFmtId="6" fontId="0" fillId="30" borderId="212" xfId="44" applyBorder="1">
      <alignment/>
      <protection/>
    </xf>
    <xf numFmtId="38" fontId="0" fillId="30" borderId="49" xfId="48" applyBorder="1">
      <alignment/>
      <protection/>
    </xf>
    <xf numFmtId="38" fontId="0" fillId="30" borderId="150" xfId="48" applyBorder="1">
      <alignment/>
      <protection/>
    </xf>
    <xf numFmtId="6" fontId="0" fillId="30" borderId="27" xfId="44" applyBorder="1">
      <alignment/>
      <protection/>
    </xf>
    <xf numFmtId="6" fontId="0" fillId="30" borderId="105" xfId="44" applyBorder="1">
      <alignment/>
      <protection/>
    </xf>
    <xf numFmtId="38" fontId="0" fillId="30" borderId="28" xfId="48" applyBorder="1">
      <alignment/>
      <protection/>
    </xf>
    <xf numFmtId="6" fontId="0" fillId="30" borderId="190" xfId="44" applyBorder="1">
      <alignment/>
      <protection/>
    </xf>
    <xf numFmtId="6" fontId="0" fillId="30" borderId="213" xfId="44" applyBorder="1">
      <alignment/>
      <protection/>
    </xf>
    <xf numFmtId="6" fontId="0" fillId="30" borderId="50" xfId="44" applyBorder="1" applyProtection="1">
      <alignment/>
      <protection/>
    </xf>
    <xf numFmtId="6" fontId="0" fillId="30" borderId="214" xfId="44" applyBorder="1" applyProtection="1">
      <alignment/>
      <protection/>
    </xf>
    <xf numFmtId="6" fontId="0" fillId="30" borderId="51" xfId="44" applyBorder="1" applyProtection="1">
      <alignment/>
      <protection/>
    </xf>
    <xf numFmtId="38" fontId="0" fillId="30" borderId="213" xfId="48" applyBorder="1">
      <alignment/>
      <protection/>
    </xf>
    <xf numFmtId="38" fontId="15" fillId="47" borderId="61" xfId="0" applyFont="1" applyFill="1" applyBorder="1" applyAlignment="1">
      <alignment horizontal="right"/>
    </xf>
    <xf numFmtId="38" fontId="18" fillId="2" borderId="3" xfId="49" applyBorder="1" applyProtection="1">
      <alignment/>
      <protection locked="0"/>
    </xf>
    <xf numFmtId="3" fontId="0" fillId="43" borderId="3" xfId="0" applyNumberFormat="1" applyFont="1" applyFill="1" applyBorder="1" applyAlignment="1" applyProtection="1">
      <alignment horizontal="center"/>
      <protection locked="0"/>
    </xf>
    <xf numFmtId="178" fontId="0" fillId="43" borderId="71" xfId="0" applyNumberFormat="1" applyFont="1" applyFill="1" applyBorder="1" applyAlignment="1" applyProtection="1">
      <alignment horizontal="center"/>
      <protection locked="0"/>
    </xf>
    <xf numFmtId="3" fontId="0" fillId="43" borderId="33" xfId="0" applyNumberFormat="1" applyFont="1" applyFill="1" applyBorder="1" applyAlignment="1" applyProtection="1">
      <alignment horizontal="center"/>
      <protection locked="0"/>
    </xf>
    <xf numFmtId="178" fontId="0" fillId="43" borderId="46" xfId="0" applyNumberFormat="1" applyFont="1" applyFill="1" applyBorder="1" applyAlignment="1" applyProtection="1">
      <alignment horizontal="center"/>
      <protection locked="0"/>
    </xf>
    <xf numFmtId="3" fontId="0" fillId="41" borderId="3" xfId="0" applyNumberFormat="1" applyFont="1" applyFill="1" applyBorder="1" applyAlignment="1" applyProtection="1">
      <alignment horizontal="center"/>
      <protection locked="0"/>
    </xf>
    <xf numFmtId="178" fontId="0" fillId="41" borderId="71" xfId="0" applyNumberFormat="1" applyFont="1" applyFill="1" applyBorder="1" applyAlignment="1" applyProtection="1">
      <alignment horizontal="center"/>
      <protection locked="0"/>
    </xf>
    <xf numFmtId="178" fontId="0" fillId="41" borderId="46" xfId="0" applyNumberFormat="1" applyFont="1" applyFill="1" applyBorder="1" applyAlignment="1" applyProtection="1">
      <alignment horizontal="center"/>
      <protection locked="0"/>
    </xf>
    <xf numFmtId="38" fontId="65" fillId="2" borderId="115" xfId="0" applyFont="1" applyBorder="1" applyAlignment="1" applyProtection="1">
      <alignment vertical="center"/>
      <protection/>
    </xf>
    <xf numFmtId="38" fontId="0" fillId="2" borderId="0" xfId="0" applyAlignment="1">
      <alignment vertical="top"/>
    </xf>
    <xf numFmtId="38" fontId="0" fillId="2" borderId="0" xfId="0" applyAlignment="1">
      <alignment horizontal="left" vertical="top" wrapText="1"/>
    </xf>
    <xf numFmtId="38" fontId="66" fillId="2" borderId="0" xfId="0" applyFont="1" applyAlignment="1">
      <alignment/>
    </xf>
    <xf numFmtId="38" fontId="18" fillId="2" borderId="3" xfId="69" applyNumberFormat="1" applyFill="1" applyBorder="1">
      <alignment/>
      <protection locked="0"/>
    </xf>
    <xf numFmtId="38" fontId="18" fillId="2" borderId="192" xfId="69" applyNumberFormat="1" applyFill="1" applyBorder="1">
      <alignment/>
      <protection locked="0"/>
    </xf>
    <xf numFmtId="40" fontId="0" fillId="2" borderId="0" xfId="50" applyFill="1" applyBorder="1">
      <alignment/>
      <protection/>
    </xf>
    <xf numFmtId="38" fontId="0" fillId="2" borderId="39" xfId="0" applyFill="1" applyBorder="1" applyAlignment="1" applyProtection="1">
      <alignment horizontal="left" vertical="top" wrapText="1"/>
      <protection/>
    </xf>
    <xf numFmtId="38" fontId="3" fillId="2" borderId="106" xfId="0" applyFont="1" applyFill="1" applyBorder="1" applyAlignment="1">
      <alignment horizontal="left"/>
    </xf>
    <xf numFmtId="38" fontId="3" fillId="2" borderId="39" xfId="0" applyFont="1" applyFill="1" applyBorder="1" applyAlignment="1">
      <alignment horizontal="left"/>
    </xf>
    <xf numFmtId="38" fontId="3" fillId="2" borderId="106" xfId="0" applyFont="1" applyFill="1" applyBorder="1" applyAlignment="1" applyProtection="1">
      <alignment horizontal="left" vertical="top" wrapText="1"/>
      <protection/>
    </xf>
    <xf numFmtId="15" fontId="18" fillId="2" borderId="31" xfId="49" applyNumberFormat="1" applyFont="1" applyBorder="1" applyAlignment="1">
      <alignment horizontal="left" indent="1" shrinkToFit="1"/>
      <protection locked="0"/>
    </xf>
    <xf numFmtId="15" fontId="18" fillId="2" borderId="71" xfId="49" applyNumberFormat="1" applyBorder="1" applyAlignment="1">
      <alignment horizontal="left" indent="1" shrinkToFit="1"/>
      <protection locked="0"/>
    </xf>
    <xf numFmtId="40" fontId="0" fillId="30" borderId="71" xfId="50" applyBorder="1">
      <alignment/>
      <protection/>
    </xf>
    <xf numFmtId="40" fontId="0" fillId="30" borderId="31" xfId="50" applyBorder="1">
      <alignment/>
      <protection/>
    </xf>
    <xf numFmtId="38" fontId="3" fillId="30" borderId="27" xfId="48" applyFont="1" applyBorder="1">
      <alignment/>
      <protection/>
    </xf>
    <xf numFmtId="38" fontId="0" fillId="30" borderId="27" xfId="48" applyFont="1" applyBorder="1">
      <alignment/>
      <protection/>
    </xf>
    <xf numFmtId="38" fontId="18" fillId="2" borderId="27" xfId="69" applyFill="1" applyBorder="1">
      <alignment/>
      <protection locked="0"/>
    </xf>
    <xf numFmtId="38" fontId="18" fillId="2" borderId="105" xfId="69" applyFill="1" applyBorder="1">
      <alignment/>
      <protection locked="0"/>
    </xf>
    <xf numFmtId="38" fontId="3" fillId="30" borderId="105" xfId="48" applyFont="1" applyBorder="1">
      <alignment/>
      <protection/>
    </xf>
    <xf numFmtId="40" fontId="0" fillId="30" borderId="215" xfId="50" applyBorder="1">
      <alignment/>
      <protection/>
    </xf>
    <xf numFmtId="38" fontId="0" fillId="30" borderId="3" xfId="48" applyFill="1" applyBorder="1">
      <alignment/>
      <protection/>
    </xf>
    <xf numFmtId="38" fontId="0" fillId="30" borderId="35" xfId="48" applyFill="1" applyBorder="1">
      <alignment/>
      <protection/>
    </xf>
    <xf numFmtId="38" fontId="0" fillId="30" borderId="28" xfId="48" applyFill="1" applyBorder="1">
      <alignment/>
      <protection/>
    </xf>
    <xf numFmtId="38" fontId="0" fillId="30" borderId="26" xfId="48" applyFill="1" applyBorder="1">
      <alignment/>
      <protection/>
    </xf>
    <xf numFmtId="40" fontId="0" fillId="30" borderId="216" xfId="50" applyFill="1" applyBorder="1">
      <alignment/>
      <protection/>
    </xf>
    <xf numFmtId="40" fontId="0" fillId="30" borderId="215" xfId="50" applyFill="1" applyBorder="1">
      <alignment/>
      <protection/>
    </xf>
    <xf numFmtId="38" fontId="0" fillId="30" borderId="217" xfId="48" applyFill="1" applyBorder="1">
      <alignment/>
      <protection/>
    </xf>
    <xf numFmtId="38" fontId="0" fillId="30" borderId="216" xfId="48" applyFill="1" applyBorder="1">
      <alignment/>
      <protection/>
    </xf>
    <xf numFmtId="38" fontId="3" fillId="30" borderId="216" xfId="48" applyFont="1" applyFill="1" applyBorder="1">
      <alignment/>
      <protection/>
    </xf>
    <xf numFmtId="40" fontId="0" fillId="30" borderId="3" xfId="50" applyFill="1" applyBorder="1" applyAlignment="1">
      <alignment vertical="center"/>
      <protection/>
    </xf>
    <xf numFmtId="40" fontId="0" fillId="30" borderId="71" xfId="50" applyFill="1" applyBorder="1" applyAlignment="1">
      <alignment vertical="center"/>
      <protection/>
    </xf>
    <xf numFmtId="40" fontId="0" fillId="30" borderId="71" xfId="50" applyBorder="1" applyAlignment="1">
      <alignment vertical="center"/>
      <protection/>
    </xf>
    <xf numFmtId="40" fontId="0" fillId="30" borderId="31" xfId="50" applyBorder="1" applyAlignment="1">
      <alignment vertical="center"/>
      <protection/>
    </xf>
    <xf numFmtId="38" fontId="37" fillId="2" borderId="0" xfId="63" applyNumberFormat="1" applyFont="1" applyFill="1" applyBorder="1" applyAlignment="1" applyProtection="1">
      <alignment/>
      <protection/>
    </xf>
    <xf numFmtId="38" fontId="0" fillId="2" borderId="11" xfId="0" applyBorder="1" applyAlignment="1">
      <alignment vertical="center"/>
    </xf>
    <xf numFmtId="38" fontId="18" fillId="30" borderId="216" xfId="69" applyFill="1" applyBorder="1" applyProtection="1">
      <alignment/>
      <protection/>
    </xf>
    <xf numFmtId="38" fontId="67" fillId="30" borderId="216" xfId="69" applyFont="1" applyFill="1" applyBorder="1" applyProtection="1">
      <alignment/>
      <protection/>
    </xf>
    <xf numFmtId="38" fontId="3" fillId="30" borderId="216" xfId="48" applyFont="1" applyFill="1" applyBorder="1" applyProtection="1">
      <alignment/>
      <protection/>
    </xf>
    <xf numFmtId="40" fontId="0" fillId="30" borderId="216" xfId="50" applyFill="1" applyBorder="1" applyProtection="1">
      <alignment/>
      <protection/>
    </xf>
    <xf numFmtId="38" fontId="3" fillId="30" borderId="190" xfId="48" applyFont="1" applyBorder="1">
      <alignment/>
      <protection/>
    </xf>
    <xf numFmtId="38" fontId="3" fillId="30" borderId="213" xfId="48" applyFont="1" applyBorder="1">
      <alignment/>
      <protection/>
    </xf>
    <xf numFmtId="40" fontId="18" fillId="2" borderId="35" xfId="50" applyFont="1" applyFill="1" applyBorder="1" applyAlignment="1" applyProtection="1">
      <alignment horizontal="center"/>
      <protection locked="0"/>
    </xf>
    <xf numFmtId="38" fontId="18" fillId="2" borderId="35" xfId="48" applyFont="1" applyFill="1" applyBorder="1" applyAlignment="1" applyProtection="1">
      <alignment horizontal="center"/>
      <protection locked="0"/>
    </xf>
    <xf numFmtId="40" fontId="18" fillId="2" borderId="215" xfId="50" applyFont="1" applyFill="1" applyBorder="1" applyAlignment="1" applyProtection="1">
      <alignment horizontal="center" vertical="center"/>
      <protection locked="0"/>
    </xf>
    <xf numFmtId="10" fontId="18" fillId="2" borderId="218" xfId="50" applyNumberFormat="1" applyFont="1" applyFill="1" applyBorder="1" applyAlignment="1" applyProtection="1">
      <alignment horizontal="center" vertical="center"/>
      <protection locked="0"/>
    </xf>
    <xf numFmtId="38" fontId="18" fillId="2" borderId="38" xfId="69" applyFill="1" applyBorder="1">
      <alignment/>
      <protection locked="0"/>
    </xf>
    <xf numFmtId="38" fontId="18" fillId="2" borderId="26" xfId="69" applyFill="1" applyBorder="1">
      <alignment/>
      <protection locked="0"/>
    </xf>
    <xf numFmtId="38" fontId="0" fillId="30" borderId="70" xfId="48" applyFont="1" applyBorder="1">
      <alignment/>
      <protection/>
    </xf>
    <xf numFmtId="38" fontId="18" fillId="2" borderId="33" xfId="69" applyFill="1" applyBorder="1">
      <alignment/>
      <protection locked="0"/>
    </xf>
    <xf numFmtId="38" fontId="18" fillId="2" borderId="36" xfId="69" applyFill="1" applyBorder="1">
      <alignment/>
      <protection locked="0"/>
    </xf>
    <xf numFmtId="38" fontId="3" fillId="30" borderId="21" xfId="48" applyFont="1" applyBorder="1">
      <alignment/>
      <protection/>
    </xf>
    <xf numFmtId="38" fontId="3" fillId="30" borderId="37" xfId="48" applyFont="1" applyBorder="1">
      <alignment/>
      <protection/>
    </xf>
    <xf numFmtId="8" fontId="18" fillId="2" borderId="27" xfId="47" applyFont="1" applyFill="1" applyBorder="1">
      <alignment/>
      <protection locked="0"/>
    </xf>
    <xf numFmtId="38" fontId="11" fillId="2" borderId="0" xfId="44" applyNumberFormat="1" applyFont="1" applyFill="1" applyBorder="1" applyAlignment="1" applyProtection="1">
      <alignment horizontal="center"/>
      <protection/>
    </xf>
    <xf numFmtId="0" fontId="18" fillId="2" borderId="48" xfId="70" applyNumberFormat="1" applyFont="1" applyFill="1" applyBorder="1" applyAlignment="1" applyProtection="1">
      <alignment horizontal="center"/>
      <protection locked="0"/>
    </xf>
    <xf numFmtId="9" fontId="18" fillId="2" borderId="42" xfId="49" applyNumberFormat="1" applyFill="1" applyBorder="1" applyAlignment="1">
      <alignment horizontal="center"/>
      <protection locked="0"/>
    </xf>
    <xf numFmtId="7" fontId="18" fillId="2" borderId="88" xfId="51" applyNumberFormat="1" applyFill="1" applyBorder="1">
      <alignment/>
      <protection locked="0"/>
    </xf>
    <xf numFmtId="0" fontId="18" fillId="2" borderId="24" xfId="70" applyNumberFormat="1" applyFont="1" applyFill="1" applyBorder="1" applyAlignment="1" applyProtection="1">
      <alignment horizontal="center"/>
      <protection locked="0"/>
    </xf>
    <xf numFmtId="9" fontId="18" fillId="2" borderId="3" xfId="49" applyNumberFormat="1" applyFill="1" applyBorder="1" applyAlignment="1">
      <alignment horizontal="center"/>
      <protection locked="0"/>
    </xf>
    <xf numFmtId="7" fontId="18" fillId="2" borderId="40" xfId="51" applyNumberFormat="1" applyFill="1" applyBorder="1">
      <alignment/>
      <protection locked="0"/>
    </xf>
    <xf numFmtId="9" fontId="18" fillId="2" borderId="3" xfId="47" applyNumberFormat="1" applyFill="1" applyBorder="1" applyAlignment="1">
      <alignment horizontal="center"/>
      <protection locked="0"/>
    </xf>
    <xf numFmtId="0" fontId="18" fillId="2" borderId="25" xfId="70" applyNumberFormat="1" applyFont="1" applyFill="1" applyBorder="1" applyAlignment="1" applyProtection="1">
      <alignment horizontal="center"/>
      <protection locked="0"/>
    </xf>
    <xf numFmtId="9" fontId="18" fillId="2" borderId="28" xfId="47" applyNumberFormat="1" applyFill="1" applyBorder="1" applyAlignment="1">
      <alignment horizontal="center"/>
      <protection locked="0"/>
    </xf>
    <xf numFmtId="7" fontId="18" fillId="2" borderId="53" xfId="51" applyNumberFormat="1" applyFill="1" applyBorder="1">
      <alignment/>
      <protection locked="0"/>
    </xf>
    <xf numFmtId="8" fontId="0" fillId="45" borderId="219" xfId="46" applyFill="1" applyBorder="1">
      <alignment/>
      <protection/>
    </xf>
    <xf numFmtId="6" fontId="0" fillId="45" borderId="38" xfId="44" applyFill="1" applyBorder="1">
      <alignment/>
      <protection/>
    </xf>
    <xf numFmtId="8" fontId="0" fillId="45" borderId="163" xfId="46" applyFill="1" applyBorder="1">
      <alignment/>
      <protection/>
    </xf>
    <xf numFmtId="6" fontId="0" fillId="45" borderId="35" xfId="44" applyFill="1" applyBorder="1">
      <alignment/>
      <protection/>
    </xf>
    <xf numFmtId="8" fontId="0" fillId="45" borderId="165" xfId="46" applyFill="1" applyBorder="1">
      <alignment/>
      <protection/>
    </xf>
    <xf numFmtId="6" fontId="0" fillId="45" borderId="26" xfId="44" applyFill="1" applyBorder="1">
      <alignment/>
      <protection/>
    </xf>
    <xf numFmtId="38" fontId="35" fillId="2" borderId="0" xfId="0" applyFont="1" applyBorder="1" applyAlignment="1" applyProtection="1">
      <alignment horizontal="center"/>
      <protection/>
    </xf>
    <xf numFmtId="38" fontId="5" fillId="2" borderId="116" xfId="0" applyFont="1" applyBorder="1" applyAlignment="1" applyProtection="1">
      <alignment horizontal="right" vertical="center"/>
      <protection/>
    </xf>
    <xf numFmtId="38" fontId="5" fillId="2" borderId="0" xfId="0" applyFont="1" applyBorder="1" applyAlignment="1" applyProtection="1">
      <alignment horizontal="right" vertical="center"/>
      <protection/>
    </xf>
    <xf numFmtId="38" fontId="30" fillId="2" borderId="0" xfId="0" applyFont="1" applyBorder="1" applyAlignment="1" applyProtection="1">
      <alignment vertical="center"/>
      <protection locked="0"/>
    </xf>
    <xf numFmtId="38" fontId="30" fillId="2" borderId="117" xfId="0" applyFont="1" applyBorder="1" applyAlignment="1" applyProtection="1">
      <alignment vertical="center"/>
      <protection locked="0"/>
    </xf>
    <xf numFmtId="173" fontId="21" fillId="2" borderId="71" xfId="0" applyNumberFormat="1" applyFont="1" applyFill="1" applyBorder="1" applyAlignment="1" applyProtection="1">
      <alignment horizontal="center" vertical="center"/>
      <protection locked="0"/>
    </xf>
    <xf numFmtId="173" fontId="0" fillId="2" borderId="39" xfId="0" applyNumberFormat="1" applyBorder="1" applyAlignment="1" applyProtection="1">
      <alignment horizontal="center" vertical="center"/>
      <protection locked="0"/>
    </xf>
    <xf numFmtId="38" fontId="30" fillId="2" borderId="0" xfId="0" applyFont="1" applyBorder="1" applyAlignment="1" applyProtection="1">
      <alignment horizontal="left" vertical="center"/>
      <protection locked="0"/>
    </xf>
    <xf numFmtId="38" fontId="0" fillId="2" borderId="0" xfId="0" applyAlignment="1" applyProtection="1">
      <alignment horizontal="left"/>
      <protection locked="0"/>
    </xf>
    <xf numFmtId="38" fontId="0" fillId="2" borderId="117" xfId="0" applyBorder="1" applyAlignment="1" applyProtection="1">
      <alignment horizontal="left"/>
      <protection locked="0"/>
    </xf>
    <xf numFmtId="173" fontId="0" fillId="2" borderId="0" xfId="0" applyNumberFormat="1" applyFont="1" applyBorder="1" applyAlignment="1" applyProtection="1">
      <alignment horizontal="center" vertical="center"/>
      <protection/>
    </xf>
    <xf numFmtId="38" fontId="0" fillId="2" borderId="0" xfId="0" applyFont="1" applyBorder="1" applyAlignment="1" applyProtection="1">
      <alignment horizontal="center" vertical="center"/>
      <protection/>
    </xf>
    <xf numFmtId="173" fontId="0" fillId="2" borderId="31" xfId="0" applyNumberFormat="1" applyBorder="1" applyAlignment="1" applyProtection="1">
      <alignment horizontal="center" vertical="center"/>
      <protection locked="0"/>
    </xf>
    <xf numFmtId="38" fontId="0" fillId="2" borderId="0" xfId="0" applyBorder="1" applyAlignment="1" applyProtection="1">
      <alignment vertical="center"/>
      <protection/>
    </xf>
    <xf numFmtId="38" fontId="5" fillId="2" borderId="116" xfId="0" applyFont="1" applyBorder="1" applyAlignment="1" applyProtection="1">
      <alignment horizontal="right" wrapText="1"/>
      <protection/>
    </xf>
    <xf numFmtId="38" fontId="5" fillId="2" borderId="0" xfId="0" applyFont="1" applyBorder="1" applyAlignment="1" applyProtection="1">
      <alignment horizontal="right" wrapText="1"/>
      <protection/>
    </xf>
    <xf numFmtId="38" fontId="21" fillId="2" borderId="0" xfId="0" applyFont="1" applyBorder="1" applyAlignment="1" applyProtection="1">
      <alignment horizontal="center" vertical="center"/>
      <protection/>
    </xf>
    <xf numFmtId="38" fontId="18" fillId="2" borderId="0" xfId="0" applyFont="1" applyBorder="1" applyAlignment="1" applyProtection="1">
      <alignment vertical="center"/>
      <protection locked="0"/>
    </xf>
    <xf numFmtId="38" fontId="18" fillId="2" borderId="117" xfId="0" applyFont="1" applyBorder="1" applyAlignment="1" applyProtection="1">
      <alignment vertical="center"/>
      <protection locked="0"/>
    </xf>
    <xf numFmtId="38" fontId="17" fillId="2" borderId="116" xfId="0" applyFont="1" applyBorder="1" applyAlignment="1" applyProtection="1">
      <alignment horizontal="center" vertical="top" wrapText="1"/>
      <protection/>
    </xf>
    <xf numFmtId="38" fontId="17" fillId="2" borderId="0" xfId="0" applyFont="1" applyBorder="1" applyAlignment="1" applyProtection="1">
      <alignment horizontal="center" vertical="top" wrapText="1"/>
      <protection/>
    </xf>
    <xf numFmtId="38" fontId="41" fillId="2" borderId="116" xfId="0" applyFont="1" applyBorder="1" applyAlignment="1" applyProtection="1">
      <alignment horizontal="center" wrapText="1"/>
      <protection/>
    </xf>
    <xf numFmtId="38" fontId="41" fillId="2" borderId="0" xfId="0" applyFont="1" applyBorder="1" applyAlignment="1" applyProtection="1">
      <alignment horizontal="center" wrapText="1"/>
      <protection/>
    </xf>
    <xf numFmtId="38" fontId="56" fillId="2" borderId="113" xfId="0" applyFont="1" applyBorder="1" applyAlignment="1" applyProtection="1">
      <alignment horizontal="center" vertical="center"/>
      <protection/>
    </xf>
    <xf numFmtId="38" fontId="56" fillId="2" borderId="114" xfId="0" applyFont="1" applyBorder="1" applyAlignment="1" applyProtection="1">
      <alignment horizontal="center" vertical="center"/>
      <protection/>
    </xf>
    <xf numFmtId="38" fontId="0" fillId="2" borderId="116" xfId="0" applyBorder="1" applyAlignment="1" applyProtection="1">
      <alignment vertical="center" wrapText="1"/>
      <protection/>
    </xf>
    <xf numFmtId="38" fontId="0" fillId="2" borderId="0" xfId="0" applyBorder="1" applyAlignment="1" applyProtection="1">
      <alignment vertical="center" wrapText="1"/>
      <protection/>
    </xf>
    <xf numFmtId="38" fontId="0" fillId="2" borderId="117" xfId="0" applyBorder="1" applyAlignment="1" applyProtection="1">
      <alignment vertical="center" wrapText="1"/>
      <protection/>
    </xf>
    <xf numFmtId="173" fontId="30" fillId="2" borderId="0" xfId="0" applyNumberFormat="1" applyFont="1" applyBorder="1" applyAlignment="1" applyProtection="1">
      <alignment horizontal="left" vertical="center"/>
      <protection locked="0"/>
    </xf>
    <xf numFmtId="173" fontId="30" fillId="2" borderId="117" xfId="0" applyNumberFormat="1" applyFont="1" applyBorder="1" applyAlignment="1" applyProtection="1">
      <alignment horizontal="left" vertical="center"/>
      <protection locked="0"/>
    </xf>
    <xf numFmtId="38" fontId="43" fillId="2" borderId="0" xfId="0" applyFont="1" applyBorder="1" applyAlignment="1" applyProtection="1">
      <alignment horizontal="left" vertical="center" wrapText="1"/>
      <protection/>
    </xf>
    <xf numFmtId="38" fontId="43" fillId="2" borderId="0" xfId="0" applyFont="1" applyBorder="1" applyAlignment="1">
      <alignment horizontal="left" vertical="center" wrapText="1"/>
    </xf>
    <xf numFmtId="38" fontId="5" fillId="2" borderId="116" xfId="0" applyFont="1" applyBorder="1" applyAlignment="1" applyProtection="1">
      <alignment/>
      <protection/>
    </xf>
    <xf numFmtId="38" fontId="5" fillId="2" borderId="0" xfId="0" applyFont="1" applyBorder="1" applyAlignment="1" applyProtection="1">
      <alignment/>
      <protection/>
    </xf>
    <xf numFmtId="38" fontId="5" fillId="2" borderId="65" xfId="0" applyFont="1" applyBorder="1" applyAlignment="1" applyProtection="1">
      <alignment horizontal="left"/>
      <protection/>
    </xf>
    <xf numFmtId="38" fontId="0" fillId="2" borderId="65" xfId="0" applyBorder="1" applyAlignment="1" applyProtection="1">
      <alignment horizontal="left"/>
      <protection/>
    </xf>
    <xf numFmtId="38" fontId="0" fillId="2" borderId="119" xfId="0" applyBorder="1" applyAlignment="1" applyProtection="1">
      <alignment horizontal="left"/>
      <protection/>
    </xf>
    <xf numFmtId="38" fontId="0" fillId="2" borderId="114" xfId="0" applyBorder="1" applyAlignment="1" applyProtection="1">
      <alignment/>
      <protection/>
    </xf>
    <xf numFmtId="38" fontId="0" fillId="2" borderId="115" xfId="0" applyBorder="1" applyAlignment="1" applyProtection="1">
      <alignment/>
      <protection/>
    </xf>
    <xf numFmtId="38" fontId="51" fillId="2" borderId="0" xfId="0" applyFont="1" applyBorder="1" applyAlignment="1" applyProtection="1">
      <alignment/>
      <protection/>
    </xf>
    <xf numFmtId="38" fontId="18" fillId="2" borderId="185" xfId="0" applyFont="1" applyBorder="1" applyAlignment="1" applyProtection="1">
      <alignment horizontal="left"/>
      <protection locked="0"/>
    </xf>
    <xf numFmtId="38" fontId="18" fillId="2" borderId="66" xfId="0" applyFont="1" applyBorder="1" applyAlignment="1" applyProtection="1">
      <alignment horizontal="left"/>
      <protection locked="0"/>
    </xf>
    <xf numFmtId="38" fontId="18" fillId="2" borderId="184" xfId="0" applyFont="1" applyBorder="1" applyAlignment="1" applyProtection="1">
      <alignment horizontal="left"/>
      <protection locked="0"/>
    </xf>
    <xf numFmtId="38" fontId="5" fillId="2" borderId="0" xfId="0" applyFont="1" applyBorder="1" applyAlignment="1" applyProtection="1">
      <alignment horizontal="right"/>
      <protection/>
    </xf>
    <xf numFmtId="38" fontId="5" fillId="2" borderId="117" xfId="0" applyFont="1" applyBorder="1" applyAlignment="1" applyProtection="1">
      <alignment horizontal="right"/>
      <protection/>
    </xf>
    <xf numFmtId="38" fontId="0" fillId="2" borderId="116" xfId="0" applyBorder="1" applyAlignment="1" applyProtection="1">
      <alignment/>
      <protection/>
    </xf>
    <xf numFmtId="38" fontId="0" fillId="2" borderId="0" xfId="0" applyBorder="1" applyAlignment="1" applyProtection="1">
      <alignment/>
      <protection/>
    </xf>
    <xf numFmtId="38" fontId="0" fillId="2" borderId="117" xfId="0" applyBorder="1" applyAlignment="1" applyProtection="1">
      <alignment/>
      <protection/>
    </xf>
    <xf numFmtId="38" fontId="0" fillId="2" borderId="118" xfId="0" applyBorder="1" applyAlignment="1" applyProtection="1">
      <alignment/>
      <protection/>
    </xf>
    <xf numFmtId="38" fontId="5" fillId="2" borderId="220" xfId="0" applyFont="1" applyBorder="1" applyAlignment="1" applyProtection="1">
      <alignment horizontal="right"/>
      <protection/>
    </xf>
    <xf numFmtId="49" fontId="18" fillId="2" borderId="185" xfId="0" applyNumberFormat="1" applyFont="1" applyBorder="1" applyAlignment="1" applyProtection="1">
      <alignment horizontal="left"/>
      <protection locked="0"/>
    </xf>
    <xf numFmtId="49" fontId="18" fillId="2" borderId="66" xfId="0" applyNumberFormat="1" applyFont="1" applyBorder="1" applyAlignment="1" applyProtection="1">
      <alignment horizontal="left"/>
      <protection locked="0"/>
    </xf>
    <xf numFmtId="49" fontId="18" fillId="2" borderId="184" xfId="0" applyNumberFormat="1" applyFont="1" applyBorder="1" applyAlignment="1" applyProtection="1">
      <alignment horizontal="left"/>
      <protection locked="0"/>
    </xf>
    <xf numFmtId="38" fontId="5" fillId="2" borderId="119" xfId="0" applyFont="1" applyBorder="1" applyAlignment="1" applyProtection="1">
      <alignment horizontal="right"/>
      <protection/>
    </xf>
    <xf numFmtId="38" fontId="5" fillId="2" borderId="221" xfId="0" applyFont="1" applyBorder="1" applyAlignment="1" applyProtection="1">
      <alignment horizontal="right"/>
      <protection/>
    </xf>
    <xf numFmtId="6" fontId="18" fillId="0" borderId="185" xfId="45" applyBorder="1" applyAlignment="1">
      <alignment horizontal="left"/>
      <protection locked="0"/>
    </xf>
    <xf numFmtId="6" fontId="18" fillId="0" borderId="66" xfId="45" applyBorder="1" applyAlignment="1">
      <alignment horizontal="left"/>
      <protection locked="0"/>
    </xf>
    <xf numFmtId="6" fontId="18" fillId="0" borderId="184" xfId="45" applyBorder="1" applyAlignment="1">
      <alignment horizontal="left"/>
      <protection locked="0"/>
    </xf>
    <xf numFmtId="38" fontId="5" fillId="2" borderId="116" xfId="0" applyFont="1" applyBorder="1" applyAlignment="1" applyProtection="1">
      <alignment vertical="top"/>
      <protection/>
    </xf>
    <xf numFmtId="38" fontId="5" fillId="2" borderId="0" xfId="0" applyFont="1" applyBorder="1" applyAlignment="1" applyProtection="1">
      <alignment vertical="top"/>
      <protection/>
    </xf>
    <xf numFmtId="49" fontId="0" fillId="2" borderId="66" xfId="0" applyNumberFormat="1" applyBorder="1" applyAlignment="1" applyProtection="1">
      <alignment horizontal="left"/>
      <protection locked="0"/>
    </xf>
    <xf numFmtId="49" fontId="0" fillId="2" borderId="184" xfId="0" applyNumberFormat="1" applyBorder="1" applyAlignment="1" applyProtection="1">
      <alignment horizontal="left"/>
      <protection locked="0"/>
    </xf>
    <xf numFmtId="38" fontId="0" fillId="2" borderId="66" xfId="0" applyBorder="1" applyAlignment="1" applyProtection="1">
      <alignment horizontal="left"/>
      <protection locked="0"/>
    </xf>
    <xf numFmtId="38" fontId="0" fillId="2" borderId="184" xfId="0" applyBorder="1" applyAlignment="1" applyProtection="1">
      <alignment horizontal="left"/>
      <protection locked="0"/>
    </xf>
    <xf numFmtId="38" fontId="5" fillId="2" borderId="117" xfId="0" applyFont="1" applyBorder="1" applyAlignment="1" applyProtection="1">
      <alignment horizontal="right" wrapText="1"/>
      <protection/>
    </xf>
    <xf numFmtId="38" fontId="5" fillId="2" borderId="220" xfId="0" applyFont="1" applyBorder="1" applyAlignment="1" applyProtection="1">
      <alignment horizontal="right" wrapText="1"/>
      <protection/>
    </xf>
    <xf numFmtId="38" fontId="4" fillId="2" borderId="114" xfId="0" applyFont="1" applyBorder="1" applyAlignment="1" applyProtection="1">
      <alignment horizontal="center"/>
      <protection/>
    </xf>
    <xf numFmtId="173" fontId="18" fillId="2" borderId="185" xfId="0" applyNumberFormat="1" applyFont="1" applyBorder="1" applyAlignment="1" applyProtection="1">
      <alignment horizontal="center" wrapText="1"/>
      <protection locked="0"/>
    </xf>
    <xf numFmtId="173" fontId="18" fillId="2" borderId="184" xfId="0" applyNumberFormat="1" applyFont="1" applyBorder="1" applyAlignment="1" applyProtection="1">
      <alignment horizontal="center" wrapText="1"/>
      <protection locked="0"/>
    </xf>
    <xf numFmtId="38" fontId="5" fillId="2" borderId="117" xfId="0" applyFont="1" applyBorder="1" applyAlignment="1" applyProtection="1">
      <alignment/>
      <protection/>
    </xf>
    <xf numFmtId="38" fontId="50" fillId="2" borderId="113" xfId="0" applyFont="1" applyFill="1" applyBorder="1" applyAlignment="1" applyProtection="1">
      <alignment horizontal="center" vertical="center"/>
      <protection/>
    </xf>
    <xf numFmtId="38" fontId="50" fillId="2" borderId="114" xfId="0" applyFont="1" applyFill="1" applyBorder="1" applyAlignment="1" applyProtection="1">
      <alignment horizontal="center" vertical="center"/>
      <protection/>
    </xf>
    <xf numFmtId="38" fontId="50" fillId="2" borderId="115" xfId="0" applyFont="1" applyFill="1" applyBorder="1" applyAlignment="1" applyProtection="1">
      <alignment horizontal="center" vertical="center"/>
      <protection/>
    </xf>
    <xf numFmtId="38" fontId="18" fillId="2" borderId="185" xfId="0" applyFont="1" applyBorder="1" applyAlignment="1" applyProtection="1">
      <alignment horizontal="center" wrapText="1"/>
      <protection locked="0"/>
    </xf>
    <xf numFmtId="38" fontId="18" fillId="2" borderId="184" xfId="0" applyFont="1" applyBorder="1" applyAlignment="1" applyProtection="1">
      <alignment horizontal="center" wrapText="1"/>
      <protection locked="0"/>
    </xf>
    <xf numFmtId="38" fontId="5" fillId="2" borderId="116" xfId="0" applyFont="1" applyBorder="1" applyAlignment="1" applyProtection="1">
      <alignment horizontal="left" vertical="top"/>
      <protection/>
    </xf>
    <xf numFmtId="38" fontId="0" fillId="2" borderId="0" xfId="0" applyBorder="1" applyAlignment="1" applyProtection="1">
      <alignment horizontal="left" vertical="top"/>
      <protection/>
    </xf>
    <xf numFmtId="38" fontId="0" fillId="2" borderId="116" xfId="0" applyBorder="1" applyAlignment="1" applyProtection="1">
      <alignment horizontal="left" vertical="top"/>
      <protection/>
    </xf>
    <xf numFmtId="38" fontId="4" fillId="2" borderId="116" xfId="0" applyFont="1" applyBorder="1" applyAlignment="1" applyProtection="1">
      <alignment/>
      <protection/>
    </xf>
    <xf numFmtId="38" fontId="4" fillId="2" borderId="0" xfId="0" applyFont="1" applyBorder="1" applyAlignment="1" applyProtection="1">
      <alignment/>
      <protection/>
    </xf>
    <xf numFmtId="38" fontId="4" fillId="2" borderId="117" xfId="0" applyFont="1" applyBorder="1" applyAlignment="1" applyProtection="1">
      <alignment/>
      <protection/>
    </xf>
    <xf numFmtId="38" fontId="0" fillId="2" borderId="117" xfId="0" applyBorder="1" applyAlignment="1" applyProtection="1">
      <alignment horizontal="left" vertical="top"/>
      <protection/>
    </xf>
    <xf numFmtId="38" fontId="18" fillId="2" borderId="185" xfId="0" applyFont="1" applyBorder="1" applyAlignment="1" applyProtection="1">
      <alignment horizontal="left" vertical="top" wrapText="1"/>
      <protection locked="0"/>
    </xf>
    <xf numFmtId="38" fontId="18" fillId="2" borderId="66" xfId="0" applyFont="1" applyBorder="1" applyAlignment="1" applyProtection="1">
      <alignment horizontal="left" vertical="top" wrapText="1"/>
      <protection locked="0"/>
    </xf>
    <xf numFmtId="38" fontId="18" fillId="2" borderId="184" xfId="0" applyFont="1" applyBorder="1" applyAlignment="1" applyProtection="1">
      <alignment horizontal="left" vertical="top" wrapText="1"/>
      <protection locked="0"/>
    </xf>
    <xf numFmtId="38" fontId="18" fillId="2" borderId="185" xfId="0" applyFont="1" applyBorder="1" applyAlignment="1" applyProtection="1">
      <alignment/>
      <protection locked="0"/>
    </xf>
    <xf numFmtId="38" fontId="18" fillId="2" borderId="66" xfId="0" applyFont="1" applyBorder="1" applyAlignment="1" applyProtection="1">
      <alignment/>
      <protection locked="0"/>
    </xf>
    <xf numFmtId="38" fontId="18" fillId="2" borderId="184" xfId="0" applyFont="1" applyBorder="1" applyAlignment="1" applyProtection="1">
      <alignment/>
      <protection locked="0"/>
    </xf>
    <xf numFmtId="38" fontId="4" fillId="2" borderId="113" xfId="0" applyFont="1" applyBorder="1" applyAlignment="1" applyProtection="1">
      <alignment horizontal="center"/>
      <protection/>
    </xf>
    <xf numFmtId="49" fontId="18" fillId="2" borderId="71" xfId="0" applyNumberFormat="1" applyFont="1" applyBorder="1" applyAlignment="1" applyProtection="1">
      <alignment horizontal="left"/>
      <protection locked="0"/>
    </xf>
    <xf numFmtId="49" fontId="18" fillId="2" borderId="31" xfId="0" applyNumberFormat="1" applyFont="1" applyBorder="1" applyAlignment="1" applyProtection="1">
      <alignment horizontal="left"/>
      <protection locked="0"/>
    </xf>
    <xf numFmtId="49" fontId="18" fillId="2" borderId="32" xfId="0" applyNumberFormat="1" applyFont="1" applyBorder="1" applyAlignment="1" applyProtection="1">
      <alignment horizontal="left"/>
      <protection locked="0"/>
    </xf>
    <xf numFmtId="38" fontId="0" fillId="30" borderId="92" xfId="0" applyFont="1" applyFill="1" applyBorder="1" applyAlignment="1">
      <alignment horizontal="right"/>
    </xf>
    <xf numFmtId="38" fontId="0" fillId="2" borderId="18" xfId="0" applyBorder="1" applyAlignment="1">
      <alignment horizontal="right"/>
    </xf>
    <xf numFmtId="49" fontId="18" fillId="2" borderId="106" xfId="0" applyNumberFormat="1" applyFont="1" applyFill="1" applyBorder="1" applyAlignment="1" applyProtection="1">
      <alignment horizontal="left"/>
      <protection locked="0"/>
    </xf>
    <xf numFmtId="49" fontId="18" fillId="2" borderId="39" xfId="0" applyNumberFormat="1" applyFont="1" applyFill="1" applyBorder="1" applyAlignment="1" applyProtection="1">
      <alignment horizontal="left"/>
      <protection locked="0"/>
    </xf>
    <xf numFmtId="38" fontId="18" fillId="2" borderId="104" xfId="49" applyFont="1" applyFill="1" applyBorder="1" applyAlignment="1" applyProtection="1">
      <alignment horizontal="left"/>
      <protection locked="0"/>
    </xf>
    <xf numFmtId="38" fontId="18" fillId="2" borderId="90" xfId="49" applyFont="1" applyFill="1" applyBorder="1" applyAlignment="1" applyProtection="1">
      <alignment horizontal="left"/>
      <protection locked="0"/>
    </xf>
    <xf numFmtId="38" fontId="18" fillId="2" borderId="84" xfId="49" applyFont="1" applyFill="1" applyBorder="1" applyAlignment="1" applyProtection="1">
      <alignment horizontal="left"/>
      <protection locked="0"/>
    </xf>
    <xf numFmtId="38" fontId="18" fillId="2" borderId="71" xfId="49" applyFont="1" applyFill="1" applyBorder="1" applyAlignment="1" applyProtection="1">
      <alignment horizontal="left"/>
      <protection locked="0"/>
    </xf>
    <xf numFmtId="38" fontId="18" fillId="2" borderId="31" xfId="49" applyFont="1" applyFill="1" applyBorder="1" applyAlignment="1" applyProtection="1">
      <alignment horizontal="left"/>
      <protection locked="0"/>
    </xf>
    <xf numFmtId="38" fontId="18" fillId="2" borderId="32" xfId="49" applyFont="1" applyFill="1" applyBorder="1" applyAlignment="1" applyProtection="1">
      <alignment horizontal="left"/>
      <protection locked="0"/>
    </xf>
    <xf numFmtId="38" fontId="0" fillId="2" borderId="31" xfId="0" applyBorder="1" applyAlignment="1" applyProtection="1">
      <alignment horizontal="left"/>
      <protection locked="0"/>
    </xf>
    <xf numFmtId="38" fontId="0" fillId="2" borderId="32" xfId="0" applyBorder="1" applyAlignment="1" applyProtection="1">
      <alignment horizontal="left"/>
      <protection locked="0"/>
    </xf>
    <xf numFmtId="49" fontId="18" fillId="2" borderId="106" xfId="0" applyNumberFormat="1" applyFont="1" applyBorder="1" applyAlignment="1" applyProtection="1">
      <alignment/>
      <protection locked="0"/>
    </xf>
    <xf numFmtId="38" fontId="0" fillId="2" borderId="39" xfId="0" applyBorder="1" applyAlignment="1" applyProtection="1">
      <alignment/>
      <protection locked="0"/>
    </xf>
    <xf numFmtId="38" fontId="18" fillId="0" borderId="121" xfId="0" applyFont="1" applyFill="1" applyBorder="1" applyAlignment="1">
      <alignment horizontal="center" vertical="center" wrapText="1"/>
    </xf>
    <xf numFmtId="38" fontId="0" fillId="2" borderId="20" xfId="0" applyBorder="1" applyAlignment="1">
      <alignment wrapText="1"/>
    </xf>
    <xf numFmtId="38" fontId="18" fillId="2" borderId="33" xfId="0" applyFont="1" applyFill="1" applyBorder="1" applyAlignment="1">
      <alignment horizontal="center" vertical="center" wrapText="1" shrinkToFit="1"/>
    </xf>
    <xf numFmtId="38" fontId="0" fillId="2" borderId="30" xfId="0" applyFill="1" applyBorder="1" applyAlignment="1">
      <alignment horizontal="center" vertical="center" wrapText="1" shrinkToFit="1"/>
    </xf>
    <xf numFmtId="49" fontId="48" fillId="38" borderId="185" xfId="0" applyNumberFormat="1" applyFont="1" applyFill="1" applyBorder="1" applyAlignment="1" applyProtection="1">
      <alignment horizontal="center"/>
      <protection/>
    </xf>
    <xf numFmtId="49" fontId="48" fillId="38" borderId="66" xfId="0" applyNumberFormat="1" applyFont="1" applyFill="1" applyBorder="1" applyAlignment="1" applyProtection="1">
      <alignment horizontal="center"/>
      <protection/>
    </xf>
    <xf numFmtId="49" fontId="48" fillId="38" borderId="184" xfId="0" applyNumberFormat="1" applyFont="1" applyFill="1" applyBorder="1" applyAlignment="1" applyProtection="1">
      <alignment horizontal="center"/>
      <protection/>
    </xf>
    <xf numFmtId="38" fontId="18" fillId="0" borderId="70" xfId="0" applyFont="1" applyFill="1" applyBorder="1" applyAlignment="1">
      <alignment horizontal="center" vertical="center"/>
    </xf>
    <xf numFmtId="38" fontId="0" fillId="2" borderId="30" xfId="0" applyBorder="1" applyAlignment="1">
      <alignment/>
    </xf>
    <xf numFmtId="38" fontId="18" fillId="2" borderId="46" xfId="0" applyFont="1" applyBorder="1" applyAlignment="1">
      <alignment horizontal="center" vertical="center"/>
    </xf>
    <xf numFmtId="38" fontId="0" fillId="2" borderId="186" xfId="0" applyBorder="1" applyAlignment="1">
      <alignment horizontal="center" vertical="center"/>
    </xf>
    <xf numFmtId="38" fontId="0" fillId="2" borderId="62" xfId="0" applyBorder="1" applyAlignment="1">
      <alignment horizontal="center" vertical="center"/>
    </xf>
    <xf numFmtId="38" fontId="0" fillId="2" borderId="20" xfId="0" applyBorder="1" applyAlignment="1">
      <alignment horizontal="center" vertical="center"/>
    </xf>
    <xf numFmtId="38" fontId="0" fillId="2" borderId="65" xfId="0" applyBorder="1" applyAlignment="1">
      <alignment horizontal="center" vertical="center"/>
    </xf>
    <xf numFmtId="38" fontId="0" fillId="2" borderId="222" xfId="0" applyBorder="1" applyAlignment="1">
      <alignment horizontal="center" vertical="center"/>
    </xf>
    <xf numFmtId="38" fontId="0" fillId="0" borderId="0" xfId="0" applyFont="1" applyFill="1" applyBorder="1" applyAlignment="1" applyProtection="1">
      <alignment horizontal="center"/>
      <protection/>
    </xf>
    <xf numFmtId="38" fontId="0" fillId="2" borderId="0" xfId="0" applyBorder="1" applyAlignment="1" applyProtection="1">
      <alignment horizontal="center"/>
      <protection/>
    </xf>
    <xf numFmtId="38" fontId="0" fillId="2" borderId="23" xfId="0" applyBorder="1" applyAlignment="1" applyProtection="1">
      <alignment horizontal="center"/>
      <protection/>
    </xf>
    <xf numFmtId="49" fontId="18" fillId="2" borderId="122" xfId="0" applyNumberFormat="1" applyFont="1" applyBorder="1" applyAlignment="1" applyProtection="1">
      <alignment horizontal="left"/>
      <protection locked="0"/>
    </xf>
    <xf numFmtId="38" fontId="0" fillId="2" borderId="17" xfId="0" applyBorder="1" applyAlignment="1" applyProtection="1">
      <alignment horizontal="left"/>
      <protection locked="0"/>
    </xf>
    <xf numFmtId="38" fontId="0" fillId="2" borderId="223" xfId="0" applyBorder="1" applyAlignment="1" applyProtection="1">
      <alignment horizontal="left"/>
      <protection locked="0"/>
    </xf>
    <xf numFmtId="38" fontId="18" fillId="0" borderId="61" xfId="0" applyFont="1" applyFill="1" applyBorder="1" applyAlignment="1">
      <alignment horizontal="center" vertical="center"/>
    </xf>
    <xf numFmtId="38" fontId="0" fillId="2" borderId="70" xfId="0" applyBorder="1" applyAlignment="1">
      <alignment/>
    </xf>
    <xf numFmtId="38" fontId="0" fillId="2" borderId="68" xfId="0" applyBorder="1" applyAlignment="1">
      <alignment/>
    </xf>
    <xf numFmtId="38" fontId="18" fillId="2" borderId="14" xfId="0" applyFont="1" applyFill="1" applyBorder="1" applyAlignment="1">
      <alignment horizontal="center" vertical="center"/>
    </xf>
    <xf numFmtId="38" fontId="18" fillId="2" borderId="15" xfId="0" applyFont="1" applyFill="1" applyBorder="1" applyAlignment="1">
      <alignment horizontal="center" vertical="center"/>
    </xf>
    <xf numFmtId="38" fontId="18" fillId="2" borderId="85" xfId="0" applyFont="1" applyFill="1" applyBorder="1" applyAlignment="1">
      <alignment horizontal="center" vertical="center"/>
    </xf>
    <xf numFmtId="38" fontId="18" fillId="2" borderId="33" xfId="0" applyFont="1" applyBorder="1" applyAlignment="1">
      <alignment horizontal="center" vertical="center" wrapText="1"/>
    </xf>
    <xf numFmtId="38" fontId="0" fillId="2" borderId="30" xfId="0" applyBorder="1" applyAlignment="1">
      <alignment horizontal="center" vertical="center" wrapText="1"/>
    </xf>
    <xf numFmtId="6" fontId="0" fillId="30" borderId="22" xfId="44" applyBorder="1" applyAlignment="1">
      <alignment horizontal="center"/>
      <protection/>
    </xf>
    <xf numFmtId="6" fontId="0" fillId="30" borderId="67" xfId="44" applyBorder="1" applyAlignment="1">
      <alignment horizontal="center"/>
      <protection/>
    </xf>
    <xf numFmtId="6" fontId="0" fillId="30" borderId="86" xfId="44" applyBorder="1" applyAlignment="1">
      <alignment horizontal="center"/>
      <protection/>
    </xf>
    <xf numFmtId="38" fontId="18" fillId="0" borderId="33" xfId="0" applyFont="1" applyFill="1" applyBorder="1" applyAlignment="1">
      <alignment horizontal="center" vertical="center" wrapText="1"/>
    </xf>
    <xf numFmtId="38" fontId="0" fillId="30" borderId="224" xfId="0" applyFont="1" applyFill="1" applyBorder="1" applyAlignment="1">
      <alignment horizontal="right"/>
    </xf>
    <xf numFmtId="38" fontId="0" fillId="2" borderId="59" xfId="0" applyBorder="1" applyAlignment="1">
      <alignment horizontal="right"/>
    </xf>
    <xf numFmtId="38" fontId="7" fillId="38" borderId="94" xfId="0" applyFont="1" applyFill="1" applyBorder="1" applyAlignment="1">
      <alignment horizontal="left" vertical="center"/>
    </xf>
    <xf numFmtId="38" fontId="0" fillId="2" borderId="95" xfId="0" applyBorder="1" applyAlignment="1">
      <alignment/>
    </xf>
    <xf numFmtId="38" fontId="0" fillId="2" borderId="96" xfId="0" applyBorder="1" applyAlignment="1">
      <alignment/>
    </xf>
    <xf numFmtId="49" fontId="18" fillId="2" borderId="104" xfId="0" applyNumberFormat="1" applyFont="1" applyBorder="1" applyAlignment="1" applyProtection="1">
      <alignment horizontal="left"/>
      <protection locked="0"/>
    </xf>
    <xf numFmtId="38" fontId="0" fillId="2" borderId="90" xfId="0" applyBorder="1" applyAlignment="1" applyProtection="1">
      <alignment horizontal="left"/>
      <protection locked="0"/>
    </xf>
    <xf numFmtId="38" fontId="0" fillId="2" borderId="84" xfId="0" applyBorder="1" applyAlignment="1" applyProtection="1">
      <alignment horizontal="left"/>
      <protection locked="0"/>
    </xf>
    <xf numFmtId="38" fontId="18" fillId="2" borderId="225" xfId="0" applyFont="1" applyFill="1" applyBorder="1" applyAlignment="1">
      <alignment horizontal="center" vertical="center"/>
    </xf>
    <xf numFmtId="38" fontId="0" fillId="2" borderId="16" xfId="0" applyFill="1" applyBorder="1" applyAlignment="1">
      <alignment horizontal="center" vertical="center"/>
    </xf>
    <xf numFmtId="49" fontId="18" fillId="2" borderId="71" xfId="0" applyNumberFormat="1" applyFont="1" applyFill="1" applyBorder="1" applyAlignment="1" applyProtection="1">
      <alignment horizontal="left"/>
      <protection locked="0"/>
    </xf>
    <xf numFmtId="38" fontId="0" fillId="2" borderId="31" xfId="0" applyFill="1" applyBorder="1" applyAlignment="1" applyProtection="1">
      <alignment horizontal="left"/>
      <protection locked="0"/>
    </xf>
    <xf numFmtId="38" fontId="0" fillId="2" borderId="32" xfId="0" applyFill="1" applyBorder="1" applyAlignment="1" applyProtection="1">
      <alignment horizontal="left"/>
      <protection locked="0"/>
    </xf>
    <xf numFmtId="49" fontId="3" fillId="30" borderId="24" xfId="48" applyNumberFormat="1" applyFont="1" applyBorder="1">
      <alignment/>
      <protection/>
    </xf>
    <xf numFmtId="49" fontId="3" fillId="30" borderId="3" xfId="48" applyNumberFormat="1" applyFont="1" applyBorder="1">
      <alignment/>
      <protection/>
    </xf>
    <xf numFmtId="49" fontId="0" fillId="30" borderId="71" xfId="48" applyNumberFormat="1" applyFont="1" applyBorder="1" applyAlignment="1">
      <alignment/>
      <protection/>
    </xf>
    <xf numFmtId="38" fontId="0" fillId="2" borderId="31" xfId="0" applyBorder="1" applyAlignment="1">
      <alignment/>
    </xf>
    <xf numFmtId="38" fontId="0" fillId="2" borderId="32" xfId="0" applyBorder="1" applyAlignment="1">
      <alignment/>
    </xf>
    <xf numFmtId="38" fontId="0" fillId="2" borderId="22" xfId="0" applyFill="1" applyBorder="1" applyAlignment="1">
      <alignment/>
    </xf>
    <xf numFmtId="38" fontId="0" fillId="2" borderId="67" xfId="0" applyFill="1" applyBorder="1" applyAlignment="1">
      <alignment/>
    </xf>
    <xf numFmtId="38" fontId="0" fillId="2" borderId="86" xfId="0" applyFill="1" applyBorder="1" applyAlignment="1">
      <alignment/>
    </xf>
    <xf numFmtId="38" fontId="7" fillId="38" borderId="95" xfId="0" applyFont="1" applyFill="1" applyBorder="1" applyAlignment="1">
      <alignment horizontal="center"/>
    </xf>
    <xf numFmtId="38" fontId="7" fillId="38" borderId="96" xfId="0" applyFont="1" applyFill="1" applyBorder="1" applyAlignment="1">
      <alignment horizontal="center"/>
    </xf>
    <xf numFmtId="38" fontId="18" fillId="2" borderId="14" xfId="0" applyFont="1" applyBorder="1" applyAlignment="1">
      <alignment horizontal="center" vertical="center"/>
    </xf>
    <xf numFmtId="38" fontId="18" fillId="2" borderId="15" xfId="0" applyFont="1" applyBorder="1" applyAlignment="1">
      <alignment horizontal="center" vertical="center"/>
    </xf>
    <xf numFmtId="38" fontId="18" fillId="2" borderId="85" xfId="0" applyFont="1" applyBorder="1" applyAlignment="1">
      <alignment horizontal="center" vertical="center"/>
    </xf>
    <xf numFmtId="49" fontId="18" fillId="2" borderId="90" xfId="0" applyNumberFormat="1" applyFont="1" applyBorder="1" applyAlignment="1" applyProtection="1">
      <alignment horizontal="left"/>
      <protection locked="0"/>
    </xf>
    <xf numFmtId="49" fontId="18" fillId="2" borderId="84" xfId="0" applyNumberFormat="1" applyFont="1" applyBorder="1" applyAlignment="1" applyProtection="1">
      <alignment horizontal="left"/>
      <protection locked="0"/>
    </xf>
    <xf numFmtId="49" fontId="18" fillId="2" borderId="108" xfId="0" applyNumberFormat="1" applyFont="1" applyBorder="1" applyAlignment="1" applyProtection="1">
      <alignment/>
      <protection locked="0"/>
    </xf>
    <xf numFmtId="38" fontId="0" fillId="2" borderId="98" xfId="0" applyBorder="1" applyAlignment="1" applyProtection="1">
      <alignment/>
      <protection locked="0"/>
    </xf>
    <xf numFmtId="49" fontId="18" fillId="2" borderId="106" xfId="0" applyNumberFormat="1" applyFont="1" applyFill="1" applyBorder="1" applyAlignment="1" applyProtection="1">
      <alignment/>
      <protection locked="0"/>
    </xf>
    <xf numFmtId="38" fontId="0" fillId="2" borderId="39" xfId="0" applyFill="1" applyBorder="1" applyAlignment="1" applyProtection="1">
      <alignment/>
      <protection locked="0"/>
    </xf>
    <xf numFmtId="49" fontId="18" fillId="2" borderId="106" xfId="0" applyNumberFormat="1" applyFont="1" applyBorder="1" applyAlignment="1" applyProtection="1">
      <alignment horizontal="left"/>
      <protection locked="0"/>
    </xf>
    <xf numFmtId="49" fontId="18" fillId="2" borderId="39" xfId="0" applyNumberFormat="1" applyFont="1" applyBorder="1" applyAlignment="1" applyProtection="1">
      <alignment horizontal="left"/>
      <protection locked="0"/>
    </xf>
    <xf numFmtId="38" fontId="18" fillId="2" borderId="107" xfId="0" applyFont="1" applyFill="1" applyBorder="1" applyAlignment="1">
      <alignment horizontal="center" vertical="center"/>
    </xf>
    <xf numFmtId="38" fontId="0" fillId="2" borderId="54" xfId="0" applyFill="1" applyBorder="1" applyAlignment="1">
      <alignment/>
    </xf>
    <xf numFmtId="38" fontId="0" fillId="2" borderId="226" xfId="0" applyFill="1" applyBorder="1" applyAlignment="1">
      <alignment/>
    </xf>
    <xf numFmtId="38" fontId="0" fillId="2" borderId="52" xfId="0" applyFill="1" applyBorder="1" applyAlignment="1">
      <alignment/>
    </xf>
    <xf numFmtId="49" fontId="3" fillId="30" borderId="106" xfId="48" applyNumberFormat="1" applyFont="1" applyFill="1" applyBorder="1" applyAlignment="1" applyProtection="1">
      <alignment/>
      <protection/>
    </xf>
    <xf numFmtId="38" fontId="0" fillId="2" borderId="39" xfId="0" applyBorder="1" applyAlignment="1">
      <alignment/>
    </xf>
    <xf numFmtId="49" fontId="18" fillId="30" borderId="22" xfId="0" applyNumberFormat="1" applyFont="1" applyFill="1" applyBorder="1" applyAlignment="1" applyProtection="1">
      <alignment horizontal="center"/>
      <protection/>
    </xf>
    <xf numFmtId="49" fontId="18" fillId="30" borderId="67" xfId="0" applyNumberFormat="1" applyFont="1" applyFill="1" applyBorder="1" applyAlignment="1" applyProtection="1">
      <alignment horizontal="center"/>
      <protection/>
    </xf>
    <xf numFmtId="49" fontId="18" fillId="30" borderId="86" xfId="0" applyNumberFormat="1" applyFont="1" applyFill="1" applyBorder="1" applyAlignment="1" applyProtection="1">
      <alignment horizontal="center"/>
      <protection/>
    </xf>
    <xf numFmtId="38" fontId="18" fillId="30" borderId="71" xfId="49" applyFill="1" applyBorder="1" applyAlignment="1" applyProtection="1">
      <alignment horizontal="left"/>
      <protection/>
    </xf>
    <xf numFmtId="38" fontId="18" fillId="30" borderId="31" xfId="49" applyFill="1" applyBorder="1" applyAlignment="1" applyProtection="1">
      <alignment horizontal="left"/>
      <protection/>
    </xf>
    <xf numFmtId="38" fontId="18" fillId="30" borderId="32" xfId="49" applyFill="1" applyBorder="1" applyAlignment="1" applyProtection="1">
      <alignment horizontal="left"/>
      <protection/>
    </xf>
    <xf numFmtId="49" fontId="18" fillId="2" borderId="46" xfId="0" applyNumberFormat="1" applyFont="1" applyBorder="1" applyAlignment="1" applyProtection="1">
      <alignment horizontal="left"/>
      <protection locked="0"/>
    </xf>
    <xf numFmtId="49" fontId="18" fillId="2" borderId="186" xfId="0" applyNumberFormat="1" applyFont="1" applyBorder="1" applyAlignment="1" applyProtection="1">
      <alignment horizontal="left"/>
      <protection locked="0"/>
    </xf>
    <xf numFmtId="49" fontId="18" fillId="2" borderId="62" xfId="0" applyNumberFormat="1" applyFont="1" applyBorder="1" applyAlignment="1" applyProtection="1">
      <alignment horizontal="left"/>
      <protection locked="0"/>
    </xf>
    <xf numFmtId="49" fontId="18" fillId="2" borderId="108" xfId="0" applyNumberFormat="1" applyFont="1" applyFill="1" applyBorder="1" applyAlignment="1" applyProtection="1">
      <alignment horizontal="left"/>
      <protection locked="0"/>
    </xf>
    <xf numFmtId="49" fontId="18" fillId="2" borderId="98" xfId="0" applyNumberFormat="1" applyFont="1" applyFill="1" applyBorder="1" applyAlignment="1" applyProtection="1">
      <alignment horizontal="left"/>
      <protection locked="0"/>
    </xf>
    <xf numFmtId="49" fontId="18" fillId="2" borderId="92" xfId="0" applyNumberFormat="1" applyFont="1" applyFill="1" applyBorder="1" applyAlignment="1" applyProtection="1">
      <alignment horizontal="left"/>
      <protection locked="0"/>
    </xf>
    <xf numFmtId="49" fontId="18" fillId="2" borderId="18" xfId="0" applyNumberFormat="1" applyFont="1" applyFill="1" applyBorder="1" applyAlignment="1" applyProtection="1">
      <alignment horizontal="left"/>
      <protection locked="0"/>
    </xf>
    <xf numFmtId="38" fontId="18" fillId="2" borderId="200" xfId="0" applyFont="1" applyBorder="1" applyAlignment="1">
      <alignment horizontal="center" vertical="center" wrapText="1"/>
    </xf>
    <xf numFmtId="38" fontId="0" fillId="2" borderId="27" xfId="0" applyBorder="1" applyAlignment="1">
      <alignment horizontal="center" vertical="center" wrapText="1"/>
    </xf>
    <xf numFmtId="38" fontId="18" fillId="2" borderId="200" xfId="0" applyFont="1" applyFill="1" applyBorder="1" applyAlignment="1">
      <alignment horizontal="center" vertical="center" wrapText="1"/>
    </xf>
    <xf numFmtId="38" fontId="0" fillId="2" borderId="27" xfId="0" applyFill="1" applyBorder="1" applyAlignment="1">
      <alignment horizontal="center" vertical="center" wrapText="1"/>
    </xf>
    <xf numFmtId="38" fontId="18" fillId="2" borderId="3" xfId="49" applyProtection="1">
      <alignment/>
      <protection locked="0"/>
    </xf>
    <xf numFmtId="38" fontId="18" fillId="2" borderId="106" xfId="0" applyFont="1" applyFill="1" applyBorder="1" applyAlignment="1" applyProtection="1">
      <alignment horizontal="left" indent="1"/>
      <protection locked="0"/>
    </xf>
    <xf numFmtId="38" fontId="18" fillId="2" borderId="39" xfId="0" applyFont="1" applyFill="1" applyBorder="1" applyAlignment="1" applyProtection="1">
      <alignment horizontal="left" indent="1"/>
      <protection locked="0"/>
    </xf>
    <xf numFmtId="38" fontId="0" fillId="2" borderId="106" xfId="0" applyFont="1" applyFill="1" applyBorder="1" applyAlignment="1">
      <alignment horizontal="left"/>
    </xf>
    <xf numFmtId="38" fontId="0" fillId="2" borderId="39" xfId="0" applyFont="1" applyFill="1" applyBorder="1" applyAlignment="1">
      <alignment horizontal="left"/>
    </xf>
    <xf numFmtId="38" fontId="0" fillId="2" borderId="106" xfId="0" applyFont="1" applyFill="1" applyBorder="1" applyAlignment="1" applyProtection="1">
      <alignment horizontal="left"/>
      <protection/>
    </xf>
    <xf numFmtId="38" fontId="0" fillId="2" borderId="39" xfId="0" applyFont="1" applyFill="1" applyBorder="1" applyAlignment="1" applyProtection="1">
      <alignment horizontal="left"/>
      <protection/>
    </xf>
    <xf numFmtId="8" fontId="0" fillId="2" borderId="106" xfId="46" applyFont="1" applyFill="1" applyBorder="1" applyAlignment="1">
      <alignment horizontal="left"/>
      <protection/>
    </xf>
    <xf numFmtId="8" fontId="0" fillId="2" borderId="39" xfId="46" applyFont="1" applyFill="1" applyBorder="1" applyAlignment="1">
      <alignment horizontal="left"/>
      <protection/>
    </xf>
    <xf numFmtId="38" fontId="18" fillId="2" borderId="92" xfId="0" applyFont="1" applyFill="1" applyBorder="1" applyAlignment="1" applyProtection="1">
      <alignment horizontal="left" indent="1"/>
      <protection locked="0"/>
    </xf>
    <xf numFmtId="38" fontId="18" fillId="2" borderId="18" xfId="0" applyFont="1" applyFill="1" applyBorder="1" applyAlignment="1" applyProtection="1">
      <alignment horizontal="left" indent="1"/>
      <protection locked="0"/>
    </xf>
    <xf numFmtId="8" fontId="0" fillId="2" borderId="106" xfId="46" applyFill="1" applyBorder="1" applyAlignment="1">
      <alignment horizontal="left"/>
      <protection/>
    </xf>
    <xf numFmtId="8" fontId="0" fillId="2" borderId="39" xfId="46" applyFill="1" applyBorder="1" applyAlignment="1">
      <alignment horizontal="left"/>
      <protection/>
    </xf>
    <xf numFmtId="3" fontId="0" fillId="2" borderId="36" xfId="0" applyNumberFormat="1" applyFont="1" applyBorder="1" applyAlignment="1">
      <alignment horizontal="center" vertical="center" wrapText="1"/>
    </xf>
    <xf numFmtId="38" fontId="0" fillId="2" borderId="47" xfId="0" applyBorder="1" applyAlignment="1">
      <alignment horizontal="center" vertical="center" wrapText="1"/>
    </xf>
    <xf numFmtId="3" fontId="18" fillId="2" borderId="70" xfId="0" applyNumberFormat="1" applyFont="1" applyBorder="1" applyAlignment="1">
      <alignment horizontal="center" vertical="center" wrapText="1"/>
    </xf>
    <xf numFmtId="38" fontId="18" fillId="2" borderId="30" xfId="0" applyFont="1" applyBorder="1" applyAlignment="1">
      <alignment horizontal="center" vertical="center" wrapText="1"/>
    </xf>
    <xf numFmtId="3" fontId="18" fillId="2" borderId="107" xfId="0" applyNumberFormat="1" applyFont="1" applyBorder="1" applyAlignment="1">
      <alignment horizontal="center" vertical="center" wrapText="1"/>
    </xf>
    <xf numFmtId="38" fontId="0" fillId="2" borderId="186" xfId="0" applyBorder="1" applyAlignment="1">
      <alignment horizontal="center" vertical="center" wrapText="1"/>
    </xf>
    <xf numFmtId="38" fontId="0" fillId="2" borderId="54" xfId="0" applyBorder="1" applyAlignment="1">
      <alignment horizontal="center" vertical="center" wrapText="1"/>
    </xf>
    <xf numFmtId="38" fontId="0" fillId="2" borderId="226" xfId="0" applyBorder="1" applyAlignment="1">
      <alignment horizontal="center" vertical="center" wrapText="1"/>
    </xf>
    <xf numFmtId="38" fontId="0" fillId="2" borderId="65" xfId="0" applyBorder="1" applyAlignment="1">
      <alignment horizontal="center" vertical="center" wrapText="1"/>
    </xf>
    <xf numFmtId="38" fontId="0" fillId="2" borderId="52" xfId="0" applyBorder="1" applyAlignment="1">
      <alignment horizontal="center" vertical="center" wrapText="1"/>
    </xf>
    <xf numFmtId="38" fontId="0" fillId="2" borderId="203" xfId="0" applyFont="1" applyBorder="1" applyAlignment="1">
      <alignment horizontal="center" vertical="center" wrapText="1"/>
    </xf>
    <xf numFmtId="3" fontId="7" fillId="38" borderId="94" xfId="0" applyNumberFormat="1" applyFont="1" applyFill="1" applyBorder="1" applyAlignment="1">
      <alignment horizontal="left"/>
    </xf>
    <xf numFmtId="3" fontId="7" fillId="38" borderId="95" xfId="0" applyNumberFormat="1" applyFont="1" applyFill="1" applyBorder="1" applyAlignment="1">
      <alignment horizontal="left"/>
    </xf>
    <xf numFmtId="3" fontId="7" fillId="38" borderId="96" xfId="0" applyNumberFormat="1" applyFont="1" applyFill="1" applyBorder="1" applyAlignment="1">
      <alignment horizontal="left"/>
    </xf>
    <xf numFmtId="38" fontId="18" fillId="2" borderId="199" xfId="0" applyFont="1" applyBorder="1" applyAlignment="1">
      <alignment horizontal="center" vertical="center" wrapText="1"/>
    </xf>
    <xf numFmtId="38" fontId="0" fillId="2" borderId="34" xfId="0" applyBorder="1" applyAlignment="1">
      <alignment horizontal="center" vertical="center" wrapText="1"/>
    </xf>
    <xf numFmtId="38" fontId="18" fillId="2" borderId="106" xfId="49" applyFont="1" applyFill="1" applyBorder="1" applyAlignment="1" applyProtection="1">
      <alignment/>
      <protection locked="0"/>
    </xf>
    <xf numFmtId="38" fontId="0" fillId="2" borderId="31" xfId="0" applyFill="1" applyBorder="1" applyAlignment="1" applyProtection="1">
      <alignment/>
      <protection locked="0"/>
    </xf>
    <xf numFmtId="38" fontId="18" fillId="2" borderId="108" xfId="49" applyFont="1" applyFill="1" applyBorder="1" applyAlignment="1" applyProtection="1">
      <alignment/>
      <protection locked="0"/>
    </xf>
    <xf numFmtId="38" fontId="0" fillId="2" borderId="90" xfId="0" applyFill="1" applyBorder="1" applyAlignment="1" applyProtection="1">
      <alignment/>
      <protection locked="0"/>
    </xf>
    <xf numFmtId="38" fontId="0" fillId="2" borderId="98" xfId="0" applyFill="1" applyBorder="1" applyAlignment="1" applyProtection="1">
      <alignment/>
      <protection locked="0"/>
    </xf>
    <xf numFmtId="3" fontId="18" fillId="2" borderId="20" xfId="0" applyNumberFormat="1" applyFont="1" applyBorder="1" applyAlignment="1">
      <alignment horizontal="center" vertical="center"/>
    </xf>
    <xf numFmtId="38" fontId="18" fillId="2" borderId="52" xfId="0" applyFont="1" applyBorder="1" applyAlignment="1">
      <alignment/>
    </xf>
    <xf numFmtId="3" fontId="0" fillId="30" borderId="92" xfId="0" applyNumberFormat="1" applyFont="1" applyFill="1" applyBorder="1" applyAlignment="1" applyProtection="1">
      <alignment horizontal="right" vertical="center"/>
      <protection/>
    </xf>
    <xf numFmtId="3" fontId="0" fillId="30" borderId="17" xfId="0" applyNumberFormat="1" applyFont="1" applyFill="1" applyBorder="1" applyAlignment="1" applyProtection="1">
      <alignment horizontal="right" vertical="center"/>
      <protection/>
    </xf>
    <xf numFmtId="3" fontId="0" fillId="30" borderId="18" xfId="0" applyNumberFormat="1" applyFont="1" applyFill="1" applyBorder="1" applyAlignment="1" applyProtection="1">
      <alignment horizontal="right" vertical="center"/>
      <protection/>
    </xf>
    <xf numFmtId="38" fontId="0" fillId="30" borderId="17" xfId="0" applyFont="1" applyFill="1" applyBorder="1" applyAlignment="1">
      <alignment horizontal="right"/>
    </xf>
    <xf numFmtId="38" fontId="0" fillId="30" borderId="18" xfId="0" applyFont="1" applyFill="1" applyBorder="1" applyAlignment="1">
      <alignment horizontal="right"/>
    </xf>
    <xf numFmtId="3" fontId="18" fillId="2" borderId="121" xfId="0" applyNumberFormat="1" applyFont="1" applyBorder="1" applyAlignment="1">
      <alignment horizontal="center" vertical="center" wrapText="1"/>
    </xf>
    <xf numFmtId="38" fontId="18" fillId="2" borderId="20" xfId="0" applyFont="1" applyBorder="1" applyAlignment="1">
      <alignment horizontal="center" vertical="center" wrapText="1"/>
    </xf>
    <xf numFmtId="3" fontId="18" fillId="2" borderId="93" xfId="0" applyNumberFormat="1" applyFont="1" applyBorder="1" applyAlignment="1">
      <alignment horizontal="center" vertical="center" wrapText="1"/>
    </xf>
    <xf numFmtId="38" fontId="18" fillId="2" borderId="29" xfId="0" applyFont="1" applyBorder="1" applyAlignment="1">
      <alignment horizontal="center" vertical="center" wrapText="1"/>
    </xf>
    <xf numFmtId="38" fontId="18" fillId="2" borderId="81" xfId="0" applyFont="1" applyBorder="1" applyAlignment="1">
      <alignment wrapText="1"/>
    </xf>
    <xf numFmtId="6" fontId="0" fillId="30" borderId="22" xfId="44" applyBorder="1" applyAlignment="1">
      <alignment/>
      <protection/>
    </xf>
    <xf numFmtId="38" fontId="0" fillId="2" borderId="59" xfId="0" applyBorder="1" applyAlignment="1">
      <alignment/>
    </xf>
    <xf numFmtId="38" fontId="1" fillId="38" borderId="66" xfId="0" applyFont="1" applyFill="1" applyBorder="1" applyAlignment="1">
      <alignment horizontal="center"/>
    </xf>
    <xf numFmtId="38" fontId="0" fillId="30" borderId="92" xfId="68" applyFont="1" applyBorder="1" applyAlignment="1">
      <alignment horizontal="right"/>
      <protection/>
    </xf>
    <xf numFmtId="38" fontId="0" fillId="30" borderId="17" xfId="68" applyFont="1" applyBorder="1" applyAlignment="1">
      <alignment horizontal="right"/>
      <protection/>
    </xf>
    <xf numFmtId="38" fontId="0" fillId="30" borderId="18" xfId="68" applyFont="1" applyBorder="1" applyAlignment="1">
      <alignment horizontal="right"/>
      <protection/>
    </xf>
    <xf numFmtId="38" fontId="7" fillId="38" borderId="94" xfId="0" applyFont="1" applyFill="1" applyBorder="1" applyAlignment="1">
      <alignment horizontal="left"/>
    </xf>
    <xf numFmtId="38" fontId="0" fillId="2" borderId="95" xfId="0" applyBorder="1" applyAlignment="1">
      <alignment horizontal="left"/>
    </xf>
    <xf numFmtId="38" fontId="0" fillId="2" borderId="96" xfId="0" applyBorder="1" applyAlignment="1">
      <alignment horizontal="left"/>
    </xf>
    <xf numFmtId="38" fontId="18" fillId="2" borderId="225" xfId="0" applyFont="1" applyBorder="1" applyAlignment="1">
      <alignment horizontal="center" vertical="center" wrapText="1"/>
    </xf>
    <xf numFmtId="38" fontId="18" fillId="2" borderId="16" xfId="0" applyFont="1" applyBorder="1" applyAlignment="1">
      <alignment horizontal="center" vertical="center" wrapText="1"/>
    </xf>
    <xf numFmtId="38" fontId="0" fillId="2" borderId="106" xfId="48" applyFont="1" applyFill="1" applyBorder="1" applyAlignment="1">
      <alignment horizontal="left"/>
      <protection/>
    </xf>
    <xf numFmtId="38" fontId="0" fillId="2" borderId="39" xfId="48" applyFont="1" applyFill="1" applyBorder="1" applyAlignment="1">
      <alignment horizontal="left"/>
      <protection/>
    </xf>
    <xf numFmtId="38" fontId="0" fillId="2" borderId="108" xfId="0" applyFont="1" applyFill="1" applyBorder="1" applyAlignment="1" applyProtection="1">
      <alignment horizontal="left"/>
      <protection/>
    </xf>
    <xf numFmtId="38" fontId="0" fillId="2" borderId="98" xfId="0" applyFont="1" applyFill="1" applyBorder="1" applyAlignment="1" applyProtection="1">
      <alignment horizontal="left"/>
      <protection/>
    </xf>
    <xf numFmtId="38" fontId="0" fillId="38" borderId="95" xfId="0" applyFill="1" applyBorder="1" applyAlignment="1">
      <alignment horizontal="left"/>
    </xf>
    <xf numFmtId="38" fontId="0" fillId="38" borderId="96" xfId="0" applyFill="1" applyBorder="1" applyAlignment="1">
      <alignment horizontal="left"/>
    </xf>
    <xf numFmtId="38" fontId="18" fillId="2" borderId="106" xfId="0" applyFont="1" applyFill="1" applyBorder="1" applyAlignment="1" applyProtection="1">
      <alignment horizontal="left" indent="1" shrinkToFit="1"/>
      <protection locked="0"/>
    </xf>
    <xf numFmtId="38" fontId="18" fillId="2" borderId="39" xfId="0" applyFont="1" applyFill="1" applyBorder="1" applyAlignment="1" applyProtection="1">
      <alignment horizontal="left" indent="1" shrinkToFit="1"/>
      <protection locked="0"/>
    </xf>
    <xf numFmtId="3" fontId="18" fillId="2" borderId="14" xfId="0" applyNumberFormat="1" applyFont="1" applyBorder="1" applyAlignment="1" applyProtection="1">
      <alignment horizontal="center" vertical="center" wrapText="1"/>
      <protection/>
    </xf>
    <xf numFmtId="3" fontId="18" fillId="2" borderId="85" xfId="0" applyNumberFormat="1" applyFont="1" applyBorder="1" applyAlignment="1" applyProtection="1">
      <alignment horizontal="center" vertical="center" wrapText="1"/>
      <protection/>
    </xf>
    <xf numFmtId="3" fontId="18" fillId="2" borderId="225" xfId="0" applyNumberFormat="1" applyFont="1" applyBorder="1" applyAlignment="1" applyProtection="1">
      <alignment horizontal="center" vertical="center" wrapText="1"/>
      <protection/>
    </xf>
    <xf numFmtId="3" fontId="18" fillId="2" borderId="16" xfId="0" applyNumberFormat="1" applyFont="1" applyBorder="1" applyAlignment="1" applyProtection="1">
      <alignment horizontal="center" vertical="center" wrapText="1"/>
      <protection/>
    </xf>
    <xf numFmtId="3" fontId="7" fillId="38" borderId="94" xfId="0" applyNumberFormat="1" applyFont="1" applyFill="1" applyBorder="1" applyAlignment="1">
      <alignment horizontal="left" vertical="center" indent="1"/>
    </xf>
    <xf numFmtId="3" fontId="7" fillId="38" borderId="95" xfId="0" applyNumberFormat="1" applyFont="1" applyFill="1" applyBorder="1" applyAlignment="1">
      <alignment horizontal="left" vertical="center" indent="1"/>
    </xf>
    <xf numFmtId="3" fontId="7" fillId="38" borderId="96" xfId="0" applyNumberFormat="1" applyFont="1" applyFill="1" applyBorder="1" applyAlignment="1">
      <alignment horizontal="left" vertical="center" indent="1"/>
    </xf>
    <xf numFmtId="3" fontId="18" fillId="2" borderId="33" xfId="0" applyNumberFormat="1" applyFont="1" applyBorder="1" applyAlignment="1">
      <alignment horizontal="center" vertical="center" wrapText="1"/>
    </xf>
    <xf numFmtId="3" fontId="18" fillId="2" borderId="30" xfId="0" applyNumberFormat="1" applyFont="1" applyBorder="1" applyAlignment="1">
      <alignment horizontal="center" vertical="center" wrapText="1"/>
    </xf>
    <xf numFmtId="3" fontId="18" fillId="2" borderId="71" xfId="0" applyNumberFormat="1" applyFont="1" applyBorder="1" applyAlignment="1">
      <alignment horizontal="center" vertical="center" wrapText="1"/>
    </xf>
    <xf numFmtId="3" fontId="18" fillId="2" borderId="39" xfId="0" applyNumberFormat="1" applyFont="1" applyBorder="1" applyAlignment="1">
      <alignment horizontal="center" vertical="center" wrapText="1"/>
    </xf>
    <xf numFmtId="3" fontId="18" fillId="2" borderId="11" xfId="0" applyNumberFormat="1" applyFont="1" applyBorder="1" applyAlignment="1">
      <alignment horizontal="center" vertical="center"/>
    </xf>
    <xf numFmtId="3" fontId="18" fillId="2" borderId="69" xfId="0" applyNumberFormat="1" applyFont="1" applyBorder="1" applyAlignment="1">
      <alignment horizontal="center" vertical="center"/>
    </xf>
    <xf numFmtId="38" fontId="0" fillId="2" borderId="226" xfId="0" applyBorder="1" applyAlignment="1">
      <alignment horizontal="center" vertical="center"/>
    </xf>
    <xf numFmtId="38" fontId="0" fillId="2" borderId="52" xfId="0" applyBorder="1" applyAlignment="1">
      <alignment horizontal="center" vertical="center"/>
    </xf>
    <xf numFmtId="3" fontId="18" fillId="2" borderId="70" xfId="0" applyNumberFormat="1" applyFont="1" applyFill="1" applyBorder="1" applyAlignment="1">
      <alignment horizontal="center" vertical="center" wrapText="1"/>
    </xf>
    <xf numFmtId="38" fontId="0" fillId="2" borderId="30" xfId="0" applyFill="1" applyBorder="1" applyAlignment="1">
      <alignment horizontal="center" vertical="center" wrapText="1"/>
    </xf>
    <xf numFmtId="3" fontId="18" fillId="2" borderId="92" xfId="0" applyNumberFormat="1" applyFont="1" applyBorder="1" applyAlignment="1" applyProtection="1">
      <alignment horizontal="left" indent="1" shrinkToFit="1"/>
      <protection locked="0"/>
    </xf>
    <xf numFmtId="3" fontId="18" fillId="2" borderId="18" xfId="0" applyNumberFormat="1" applyFont="1" applyBorder="1" applyAlignment="1" applyProtection="1">
      <alignment horizontal="left" indent="1" shrinkToFit="1"/>
      <protection locked="0"/>
    </xf>
    <xf numFmtId="3" fontId="1" fillId="38" borderId="161" xfId="0" applyNumberFormat="1" applyFont="1" applyFill="1" applyBorder="1" applyAlignment="1">
      <alignment horizontal="center"/>
    </xf>
    <xf numFmtId="3" fontId="18" fillId="2" borderId="106" xfId="0" applyNumberFormat="1" applyFont="1" applyBorder="1" applyAlignment="1" applyProtection="1">
      <alignment horizontal="left" indent="1" shrinkToFit="1"/>
      <protection locked="0"/>
    </xf>
    <xf numFmtId="38" fontId="18" fillId="2" borderId="39" xfId="0" applyFont="1" applyBorder="1" applyAlignment="1" applyProtection="1">
      <alignment horizontal="left" indent="1" shrinkToFit="1"/>
      <protection locked="0"/>
    </xf>
    <xf numFmtId="3" fontId="18" fillId="2" borderId="39" xfId="0" applyNumberFormat="1" applyFont="1" applyBorder="1" applyAlignment="1" applyProtection="1">
      <alignment horizontal="left" indent="1" shrinkToFit="1"/>
      <protection locked="0"/>
    </xf>
    <xf numFmtId="3" fontId="18" fillId="2" borderId="225" xfId="0" applyNumberFormat="1" applyFont="1" applyBorder="1" applyAlignment="1" applyProtection="1">
      <alignment horizontal="left" indent="1" shrinkToFit="1"/>
      <protection locked="0"/>
    </xf>
    <xf numFmtId="3" fontId="18" fillId="2" borderId="16" xfId="0" applyNumberFormat="1" applyFont="1" applyBorder="1" applyAlignment="1" applyProtection="1">
      <alignment horizontal="left" indent="1" shrinkToFit="1"/>
      <protection locked="0"/>
    </xf>
    <xf numFmtId="3" fontId="0" fillId="30" borderId="224" xfId="0" applyNumberFormat="1" applyFont="1" applyFill="1" applyBorder="1" applyAlignment="1" applyProtection="1">
      <alignment horizontal="right" vertical="center"/>
      <protection/>
    </xf>
    <xf numFmtId="3" fontId="0" fillId="30" borderId="59" xfId="0" applyNumberFormat="1" applyFont="1" applyFill="1" applyBorder="1" applyAlignment="1" applyProtection="1">
      <alignment horizontal="right" vertical="center"/>
      <protection/>
    </xf>
    <xf numFmtId="3" fontId="17" fillId="2" borderId="155" xfId="0" applyNumberFormat="1" applyFont="1" applyBorder="1" applyAlignment="1" applyProtection="1">
      <alignment horizontal="center"/>
      <protection/>
    </xf>
    <xf numFmtId="3" fontId="46" fillId="2" borderId="155" xfId="0" applyNumberFormat="1" applyFont="1" applyBorder="1" applyAlignment="1" applyProtection="1">
      <alignment horizontal="center"/>
      <protection/>
    </xf>
    <xf numFmtId="3" fontId="18" fillId="2" borderId="227" xfId="0" applyNumberFormat="1" applyFont="1" applyBorder="1" applyAlignment="1">
      <alignment horizontal="center" vertical="center" wrapText="1"/>
    </xf>
    <xf numFmtId="3" fontId="18" fillId="2" borderId="168" xfId="0" applyNumberFormat="1" applyFont="1" applyBorder="1" applyAlignment="1">
      <alignment horizontal="center" vertical="center" wrapText="1"/>
    </xf>
    <xf numFmtId="3" fontId="18" fillId="2" borderId="220" xfId="0" applyNumberFormat="1" applyFont="1" applyBorder="1" applyAlignment="1">
      <alignment horizontal="center" vertical="center" wrapText="1"/>
    </xf>
    <xf numFmtId="3" fontId="18" fillId="2" borderId="228" xfId="0" applyNumberFormat="1" applyFont="1" applyBorder="1" applyAlignment="1">
      <alignment horizontal="center" vertical="center" wrapText="1"/>
    </xf>
    <xf numFmtId="3" fontId="18" fillId="2" borderId="27" xfId="0" applyNumberFormat="1" applyFont="1" applyBorder="1" applyAlignment="1">
      <alignment horizontal="center" vertical="center" wrapText="1"/>
    </xf>
    <xf numFmtId="3" fontId="0" fillId="2" borderId="187" xfId="0" applyNumberFormat="1" applyFont="1" applyBorder="1" applyAlignment="1">
      <alignment horizontal="center" vertical="center" wrapText="1"/>
    </xf>
    <xf numFmtId="3" fontId="0" fillId="2" borderId="105" xfId="0" applyNumberFormat="1" applyFont="1" applyBorder="1" applyAlignment="1">
      <alignment horizontal="center" vertical="center" wrapText="1"/>
    </xf>
    <xf numFmtId="3" fontId="17" fillId="2" borderId="229" xfId="0" applyNumberFormat="1" applyFont="1" applyBorder="1" applyAlignment="1" applyProtection="1">
      <alignment horizontal="center" vertical="center"/>
      <protection/>
    </xf>
    <xf numFmtId="3" fontId="17" fillId="2" borderId="230" xfId="0" applyNumberFormat="1" applyFont="1" applyBorder="1" applyAlignment="1" applyProtection="1">
      <alignment horizontal="center" vertical="center"/>
      <protection/>
    </xf>
    <xf numFmtId="3" fontId="17" fillId="2" borderId="231" xfId="0" applyNumberFormat="1" applyFont="1" applyBorder="1" applyAlignment="1" applyProtection="1">
      <alignment horizontal="center" vertical="center"/>
      <protection/>
    </xf>
    <xf numFmtId="3" fontId="46" fillId="2" borderId="229" xfId="0" applyNumberFormat="1" applyFont="1" applyBorder="1" applyAlignment="1" applyProtection="1">
      <alignment horizontal="center" vertical="center"/>
      <protection/>
    </xf>
    <xf numFmtId="3" fontId="46" fillId="2" borderId="230" xfId="0" applyNumberFormat="1" applyFont="1" applyBorder="1" applyAlignment="1" applyProtection="1">
      <alignment horizontal="center" vertical="center"/>
      <protection/>
    </xf>
    <xf numFmtId="3" fontId="46" fillId="2" borderId="231" xfId="0" applyNumberFormat="1" applyFont="1" applyBorder="1" applyAlignment="1" applyProtection="1">
      <alignment horizontal="center" vertical="center"/>
      <protection/>
    </xf>
    <xf numFmtId="3" fontId="3" fillId="2" borderId="116" xfId="0" applyNumberFormat="1" applyFont="1" applyBorder="1" applyAlignment="1">
      <alignment horizontal="center" vertical="center" wrapText="1"/>
    </xf>
    <xf numFmtId="3" fontId="3" fillId="2" borderId="0" xfId="0" applyNumberFormat="1" applyFont="1" applyBorder="1" applyAlignment="1">
      <alignment horizontal="center" vertical="center" wrapText="1"/>
    </xf>
    <xf numFmtId="3" fontId="3" fillId="2" borderId="69" xfId="0" applyNumberFormat="1" applyFont="1" applyBorder="1" applyAlignment="1">
      <alignment horizontal="center" vertical="center" wrapText="1"/>
    </xf>
    <xf numFmtId="3" fontId="3" fillId="2" borderId="232" xfId="0" applyNumberFormat="1" applyFont="1" applyBorder="1" applyAlignment="1" quotePrefix="1">
      <alignment horizontal="center" vertical="center" wrapText="1"/>
    </xf>
    <xf numFmtId="3" fontId="3" fillId="2" borderId="29" xfId="0" applyNumberFormat="1" applyFont="1" applyBorder="1" applyAlignment="1" quotePrefix="1">
      <alignment horizontal="center" vertical="center" wrapText="1"/>
    </xf>
    <xf numFmtId="3" fontId="3" fillId="2" borderId="233" xfId="0" applyNumberFormat="1" applyFont="1" applyBorder="1" applyAlignment="1" quotePrefix="1">
      <alignment horizontal="center" vertical="center" wrapText="1"/>
    </xf>
    <xf numFmtId="3" fontId="41" fillId="2" borderId="234" xfId="0" applyNumberFormat="1" applyFont="1" applyBorder="1" applyAlignment="1" applyProtection="1">
      <alignment horizontal="center" vertical="center"/>
      <protection/>
    </xf>
    <xf numFmtId="38" fontId="42" fillId="2" borderId="235" xfId="0" applyFont="1" applyBorder="1" applyAlignment="1" applyProtection="1">
      <alignment horizontal="center" vertical="center"/>
      <protection/>
    </xf>
    <xf numFmtId="3" fontId="41" fillId="2" borderId="236" xfId="0" applyNumberFormat="1" applyFont="1" applyBorder="1" applyAlignment="1" applyProtection="1">
      <alignment horizontal="center" vertical="center"/>
      <protection/>
    </xf>
    <xf numFmtId="5" fontId="0" fillId="0" borderId="0" xfId="0" applyNumberFormat="1" applyFont="1" applyFill="1" applyBorder="1" applyAlignment="1" applyProtection="1">
      <alignment/>
      <protection/>
    </xf>
    <xf numFmtId="38" fontId="18" fillId="2" borderId="24" xfId="49" applyFont="1" applyBorder="1" applyAlignment="1">
      <alignment horizontal="left" indent="1" shrinkToFit="1"/>
      <protection locked="0"/>
    </xf>
    <xf numFmtId="38" fontId="18" fillId="2" borderId="3" xfId="49" applyBorder="1" applyAlignment="1">
      <alignment horizontal="left" indent="1" shrinkToFit="1"/>
      <protection locked="0"/>
    </xf>
    <xf numFmtId="49" fontId="18" fillId="2" borderId="106" xfId="49" applyNumberFormat="1" applyFont="1" applyBorder="1" applyAlignment="1">
      <alignment horizontal="left" indent="1" shrinkToFit="1"/>
      <protection locked="0"/>
    </xf>
    <xf numFmtId="49" fontId="18" fillId="2" borderId="39" xfId="49" applyNumberFormat="1" applyBorder="1" applyAlignment="1">
      <alignment horizontal="left" indent="1" shrinkToFit="1"/>
      <protection locked="0"/>
    </xf>
    <xf numFmtId="3" fontId="0" fillId="0" borderId="0" xfId="0" applyNumberFormat="1" applyFont="1" applyFill="1" applyBorder="1" applyAlignment="1" applyProtection="1">
      <alignment horizontal="center"/>
      <protection/>
    </xf>
    <xf numFmtId="3" fontId="0" fillId="30" borderId="224" xfId="0" applyNumberFormat="1" applyFont="1" applyFill="1" applyBorder="1" applyAlignment="1">
      <alignment horizontal="right"/>
    </xf>
    <xf numFmtId="3" fontId="0" fillId="30" borderId="59" xfId="0" applyNumberFormat="1" applyFont="1" applyFill="1" applyBorder="1" applyAlignment="1">
      <alignment horizontal="right"/>
    </xf>
    <xf numFmtId="3" fontId="20" fillId="2" borderId="106" xfId="0" applyNumberFormat="1" applyFont="1" applyBorder="1" applyAlignment="1" applyProtection="1">
      <alignment horizontal="center"/>
      <protection/>
    </xf>
    <xf numFmtId="3" fontId="20" fillId="2" borderId="31" xfId="0" applyNumberFormat="1" applyFont="1" applyBorder="1" applyAlignment="1" applyProtection="1">
      <alignment horizontal="center"/>
      <protection/>
    </xf>
    <xf numFmtId="3" fontId="0" fillId="30" borderId="237" xfId="0" applyNumberFormat="1" applyFont="1" applyFill="1" applyBorder="1" applyAlignment="1" applyProtection="1">
      <alignment horizontal="right"/>
      <protection/>
    </xf>
    <xf numFmtId="38" fontId="0" fillId="30" borderId="50" xfId="0" applyFont="1" applyFill="1" applyBorder="1" applyAlignment="1" applyProtection="1">
      <alignment horizontal="right"/>
      <protection/>
    </xf>
    <xf numFmtId="3" fontId="0" fillId="30" borderId="106" xfId="0" applyNumberFormat="1" applyFont="1" applyFill="1" applyBorder="1" applyAlignment="1" applyProtection="1">
      <alignment horizontal="right"/>
      <protection/>
    </xf>
    <xf numFmtId="38" fontId="0" fillId="30" borderId="31" xfId="0" applyFont="1" applyFill="1" applyBorder="1" applyAlignment="1" applyProtection="1">
      <alignment horizontal="right"/>
      <protection/>
    </xf>
    <xf numFmtId="3" fontId="20" fillId="2" borderId="11" xfId="0" applyNumberFormat="1" applyFont="1" applyBorder="1" applyAlignment="1">
      <alignment horizontal="center" vertical="center" wrapText="1"/>
    </xf>
    <xf numFmtId="3" fontId="20" fillId="2" borderId="69" xfId="0" applyNumberFormat="1" applyFont="1" applyBorder="1" applyAlignment="1">
      <alignment horizontal="center" vertical="center" wrapText="1"/>
    </xf>
    <xf numFmtId="3" fontId="20" fillId="2" borderId="189" xfId="0" applyNumberFormat="1" applyFont="1" applyBorder="1" applyAlignment="1">
      <alignment horizontal="center" vertical="center" wrapText="1"/>
    </xf>
    <xf numFmtId="3" fontId="20" fillId="2" borderId="81" xfId="0" applyNumberFormat="1" applyFont="1" applyBorder="1" applyAlignment="1">
      <alignment horizontal="center" vertical="center" wrapText="1"/>
    </xf>
    <xf numFmtId="3" fontId="20" fillId="2" borderId="106" xfId="0" applyNumberFormat="1" applyFont="1" applyBorder="1" applyAlignment="1">
      <alignment horizontal="center"/>
    </xf>
    <xf numFmtId="38" fontId="18" fillId="2" borderId="31" xfId="0" applyFont="1" applyBorder="1" applyAlignment="1">
      <alignment horizontal="center"/>
    </xf>
    <xf numFmtId="3" fontId="18" fillId="2" borderId="108" xfId="0" applyNumberFormat="1" applyFont="1" applyBorder="1" applyAlignment="1" applyProtection="1">
      <alignment horizontal="left" indent="1" shrinkToFit="1"/>
      <protection locked="0"/>
    </xf>
    <xf numFmtId="38" fontId="18" fillId="2" borderId="98" xfId="0" applyFont="1" applyBorder="1" applyAlignment="1" applyProtection="1">
      <alignment horizontal="left" indent="1" shrinkToFit="1"/>
      <protection locked="0"/>
    </xf>
    <xf numFmtId="49" fontId="18" fillId="2" borderId="39" xfId="49" applyNumberFormat="1" applyFont="1" applyBorder="1" applyAlignment="1">
      <alignment horizontal="left" indent="1" shrinkToFit="1"/>
      <protection locked="0"/>
    </xf>
    <xf numFmtId="3" fontId="18" fillId="2" borderId="33" xfId="0" applyNumberFormat="1" applyFont="1" applyBorder="1" applyAlignment="1" applyProtection="1">
      <alignment horizontal="center" vertical="center" wrapText="1"/>
      <protection/>
    </xf>
    <xf numFmtId="3" fontId="18" fillId="2" borderId="30" xfId="0" applyNumberFormat="1" applyFont="1" applyBorder="1" applyAlignment="1" applyProtection="1">
      <alignment horizontal="center" vertical="center" wrapText="1"/>
      <protection/>
    </xf>
    <xf numFmtId="38" fontId="18" fillId="2" borderId="104" xfId="49" applyFont="1" applyBorder="1" applyAlignment="1" applyProtection="1">
      <alignment horizontal="left"/>
      <protection locked="0"/>
    </xf>
    <xf numFmtId="38" fontId="18" fillId="2" borderId="90" xfId="49" applyBorder="1" applyAlignment="1" applyProtection="1">
      <alignment horizontal="left"/>
      <protection locked="0"/>
    </xf>
    <xf numFmtId="38" fontId="18" fillId="2" borderId="84" xfId="49" applyBorder="1" applyAlignment="1" applyProtection="1">
      <alignment horizontal="left"/>
      <protection locked="0"/>
    </xf>
    <xf numFmtId="3" fontId="18" fillId="2" borderId="98" xfId="0" applyNumberFormat="1" applyFont="1" applyBorder="1" applyAlignment="1" applyProtection="1">
      <alignment horizontal="left" indent="1" shrinkToFit="1"/>
      <protection locked="0"/>
    </xf>
    <xf numFmtId="3" fontId="18" fillId="2" borderId="46" xfId="0" applyNumberFormat="1" applyFont="1" applyBorder="1" applyAlignment="1" applyProtection="1">
      <alignment horizontal="center" vertical="center" wrapText="1"/>
      <protection/>
    </xf>
    <xf numFmtId="3" fontId="18" fillId="2" borderId="20" xfId="0" applyNumberFormat="1" applyFont="1" applyBorder="1" applyAlignment="1" applyProtection="1">
      <alignment horizontal="center" vertical="center" wrapText="1"/>
      <protection/>
    </xf>
    <xf numFmtId="3" fontId="0" fillId="2" borderId="36" xfId="0" applyNumberFormat="1" applyFont="1" applyBorder="1" applyAlignment="1" applyProtection="1">
      <alignment horizontal="center" vertical="center" wrapText="1"/>
      <protection/>
    </xf>
    <xf numFmtId="3" fontId="0" fillId="2" borderId="47" xfId="0" applyNumberFormat="1" applyFont="1" applyBorder="1" applyAlignment="1" applyProtection="1">
      <alignment horizontal="center" vertical="center" wrapText="1"/>
      <protection/>
    </xf>
    <xf numFmtId="38" fontId="0" fillId="2" borderId="30" xfId="0" applyBorder="1" applyAlignment="1" applyProtection="1">
      <alignment horizontal="center" vertical="center" wrapText="1"/>
      <protection/>
    </xf>
    <xf numFmtId="3" fontId="3" fillId="38" borderId="94" xfId="0" applyNumberFormat="1" applyFont="1" applyFill="1" applyBorder="1" applyAlignment="1" applyProtection="1">
      <alignment horizontal="left" vertical="center"/>
      <protection/>
    </xf>
    <xf numFmtId="3" fontId="3" fillId="38" borderId="95" xfId="0" applyNumberFormat="1" applyFont="1" applyFill="1" applyBorder="1" applyAlignment="1" applyProtection="1">
      <alignment horizontal="left" vertical="center"/>
      <protection/>
    </xf>
    <xf numFmtId="3" fontId="3" fillId="38" borderId="96" xfId="0" applyNumberFormat="1" applyFont="1" applyFill="1" applyBorder="1" applyAlignment="1" applyProtection="1">
      <alignment horizontal="left" vertical="center"/>
      <protection/>
    </xf>
    <xf numFmtId="38" fontId="26" fillId="38" borderId="66" xfId="0" applyFont="1" applyFill="1" applyBorder="1" applyAlignment="1">
      <alignment horizontal="center" vertical="center"/>
    </xf>
    <xf numFmtId="3" fontId="18" fillId="2" borderId="107" xfId="0" applyNumberFormat="1" applyFont="1" applyBorder="1" applyAlignment="1" applyProtection="1">
      <alignment horizontal="center" vertical="center"/>
      <protection/>
    </xf>
    <xf numFmtId="3" fontId="18" fillId="2" borderId="54" xfId="0" applyNumberFormat="1" applyFont="1" applyBorder="1" applyAlignment="1" applyProtection="1">
      <alignment horizontal="center" vertical="center"/>
      <protection/>
    </xf>
    <xf numFmtId="3" fontId="18" fillId="2" borderId="226" xfId="0" applyNumberFormat="1" applyFont="1" applyBorder="1" applyAlignment="1" applyProtection="1">
      <alignment horizontal="center" vertical="center"/>
      <protection/>
    </xf>
    <xf numFmtId="3" fontId="18" fillId="2" borderId="52" xfId="0" applyNumberFormat="1" applyFont="1" applyBorder="1" applyAlignment="1" applyProtection="1">
      <alignment horizontal="center" vertical="center"/>
      <protection/>
    </xf>
    <xf numFmtId="3" fontId="18" fillId="2" borderId="33" xfId="0" applyNumberFormat="1" applyFont="1" applyFill="1" applyBorder="1" applyAlignment="1" applyProtection="1">
      <alignment horizontal="center" vertical="center" wrapText="1"/>
      <protection/>
    </xf>
    <xf numFmtId="38" fontId="0" fillId="2" borderId="30" xfId="0" applyFill="1" applyBorder="1" applyAlignment="1" applyProtection="1">
      <alignment horizontal="center" vertical="center" wrapText="1"/>
      <protection/>
    </xf>
    <xf numFmtId="38" fontId="0" fillId="2" borderId="47" xfId="0" applyFont="1" applyBorder="1" applyAlignment="1">
      <alignment horizontal="center" vertical="center" wrapText="1"/>
    </xf>
    <xf numFmtId="3" fontId="18" fillId="2" borderId="22" xfId="0" applyNumberFormat="1" applyFont="1" applyFill="1" applyBorder="1" applyAlignment="1" applyProtection="1">
      <alignment horizontal="left"/>
      <protection locked="0"/>
    </xf>
    <xf numFmtId="3" fontId="18" fillId="2" borderId="86" xfId="0" applyNumberFormat="1" applyFont="1" applyFill="1" applyBorder="1" applyAlignment="1" applyProtection="1">
      <alignment horizontal="left"/>
      <protection locked="0"/>
    </xf>
    <xf numFmtId="3" fontId="18" fillId="2" borderId="14" xfId="0" applyNumberFormat="1" applyFont="1" applyBorder="1" applyAlignment="1" applyProtection="1">
      <alignment horizontal="center" vertical="center"/>
      <protection/>
    </xf>
    <xf numFmtId="3" fontId="18" fillId="2" borderId="16" xfId="0" applyNumberFormat="1" applyFont="1" applyBorder="1" applyAlignment="1" applyProtection="1">
      <alignment horizontal="center" vertical="center"/>
      <protection/>
    </xf>
    <xf numFmtId="38" fontId="41" fillId="38" borderId="185" xfId="0" applyFont="1" applyFill="1" applyBorder="1" applyAlignment="1">
      <alignment horizontal="center" vertical="center"/>
    </xf>
    <xf numFmtId="38" fontId="41" fillId="38" borderId="66" xfId="0" applyFont="1" applyFill="1" applyBorder="1" applyAlignment="1">
      <alignment horizontal="center" vertical="center"/>
    </xf>
    <xf numFmtId="6" fontId="0" fillId="30" borderId="22" xfId="44" applyBorder="1" applyAlignment="1" applyProtection="1">
      <alignment horizontal="center"/>
      <protection/>
    </xf>
    <xf numFmtId="6" fontId="0" fillId="30" borderId="67" xfId="44" applyBorder="1" applyAlignment="1" applyProtection="1">
      <alignment horizontal="center"/>
      <protection/>
    </xf>
    <xf numFmtId="6" fontId="0" fillId="30" borderId="86" xfId="44" applyBorder="1" applyAlignment="1" applyProtection="1">
      <alignment horizontal="center"/>
      <protection/>
    </xf>
    <xf numFmtId="38" fontId="18" fillId="2" borderId="71" xfId="49" applyFont="1" applyBorder="1" applyAlignment="1" applyProtection="1">
      <alignment horizontal="left"/>
      <protection locked="0"/>
    </xf>
    <xf numFmtId="38" fontId="18" fillId="2" borderId="31" xfId="49" applyBorder="1" applyAlignment="1" applyProtection="1">
      <alignment horizontal="left"/>
      <protection locked="0"/>
    </xf>
    <xf numFmtId="38" fontId="18" fillId="2" borderId="32" xfId="49" applyBorder="1" applyAlignment="1" applyProtection="1">
      <alignment horizontal="left"/>
      <protection locked="0"/>
    </xf>
    <xf numFmtId="38" fontId="18" fillId="2" borderId="31" xfId="49" applyFont="1" applyBorder="1" applyAlignment="1" applyProtection="1">
      <alignment horizontal="left"/>
      <protection locked="0"/>
    </xf>
    <xf numFmtId="38" fontId="18" fillId="2" borderId="32" xfId="49" applyFont="1" applyBorder="1" applyAlignment="1" applyProtection="1">
      <alignment horizontal="left"/>
      <protection locked="0"/>
    </xf>
    <xf numFmtId="38" fontId="18" fillId="2" borderId="14" xfId="49" applyFont="1" applyBorder="1" applyAlignment="1" applyProtection="1">
      <alignment horizontal="left"/>
      <protection locked="0"/>
    </xf>
    <xf numFmtId="38" fontId="18" fillId="2" borderId="15" xfId="49" applyBorder="1" applyAlignment="1" applyProtection="1">
      <alignment horizontal="left"/>
      <protection locked="0"/>
    </xf>
    <xf numFmtId="38" fontId="18" fillId="2" borderId="85" xfId="49" applyBorder="1" applyAlignment="1" applyProtection="1">
      <alignment horizontal="left"/>
      <protection locked="0"/>
    </xf>
    <xf numFmtId="3" fontId="18" fillId="2" borderId="46" xfId="0" applyNumberFormat="1" applyFont="1" applyBorder="1" applyAlignment="1">
      <alignment horizontal="center" vertical="center" wrapText="1"/>
    </xf>
    <xf numFmtId="3" fontId="18" fillId="2" borderId="186" xfId="0" applyNumberFormat="1" applyFont="1" applyBorder="1" applyAlignment="1">
      <alignment horizontal="center" vertical="center" wrapText="1"/>
    </xf>
    <xf numFmtId="3" fontId="18" fillId="2" borderId="62" xfId="0" applyNumberFormat="1" applyFont="1" applyBorder="1" applyAlignment="1">
      <alignment horizontal="center" vertical="center" wrapText="1"/>
    </xf>
    <xf numFmtId="3" fontId="18" fillId="2" borderId="20" xfId="0" applyNumberFormat="1" applyFont="1" applyBorder="1" applyAlignment="1">
      <alignment horizontal="center" vertical="center" wrapText="1"/>
    </xf>
    <xf numFmtId="3" fontId="18" fillId="2" borderId="65" xfId="0" applyNumberFormat="1" applyFont="1" applyBorder="1" applyAlignment="1">
      <alignment horizontal="center" vertical="center" wrapText="1"/>
    </xf>
    <xf numFmtId="3" fontId="18" fillId="2" borderId="222" xfId="0" applyNumberFormat="1" applyFont="1" applyBorder="1" applyAlignment="1">
      <alignment horizontal="center" vertical="center" wrapText="1"/>
    </xf>
    <xf numFmtId="38" fontId="0" fillId="2" borderId="113" xfId="0" applyBorder="1" applyAlignment="1" applyProtection="1">
      <alignment horizontal="center" vertical="center" wrapText="1"/>
      <protection locked="0"/>
    </xf>
    <xf numFmtId="38" fontId="0" fillId="2" borderId="114" xfId="0" applyBorder="1" applyAlignment="1">
      <alignment horizontal="center" vertical="center" wrapText="1"/>
    </xf>
    <xf numFmtId="38" fontId="0" fillId="2" borderId="115" xfId="0" applyBorder="1" applyAlignment="1">
      <alignment horizontal="center" vertical="center" wrapText="1"/>
    </xf>
    <xf numFmtId="38" fontId="0" fillId="2" borderId="116" xfId="0" applyBorder="1" applyAlignment="1">
      <alignment horizontal="center" vertical="center" wrapText="1"/>
    </xf>
    <xf numFmtId="38" fontId="0" fillId="2" borderId="0" xfId="0" applyBorder="1" applyAlignment="1">
      <alignment horizontal="center" vertical="center" wrapText="1"/>
    </xf>
    <xf numFmtId="38" fontId="0" fillId="2" borderId="117" xfId="0" applyBorder="1" applyAlignment="1">
      <alignment horizontal="center" vertical="center" wrapText="1"/>
    </xf>
    <xf numFmtId="38" fontId="0" fillId="2" borderId="118" xfId="0" applyBorder="1" applyAlignment="1">
      <alignment horizontal="center" vertical="center" wrapText="1"/>
    </xf>
    <xf numFmtId="38" fontId="0" fillId="2" borderId="119" xfId="0" applyBorder="1" applyAlignment="1">
      <alignment horizontal="center" vertical="center" wrapText="1"/>
    </xf>
    <xf numFmtId="38" fontId="0" fillId="2" borderId="0" xfId="0" applyBorder="1" applyAlignment="1" applyProtection="1">
      <alignment/>
      <protection locked="0"/>
    </xf>
    <xf numFmtId="38" fontId="0" fillId="2" borderId="0" xfId="0" applyAlignment="1">
      <alignment/>
    </xf>
    <xf numFmtId="38" fontId="0" fillId="2" borderId="0" xfId="0" applyFont="1" applyAlignment="1">
      <alignment/>
    </xf>
    <xf numFmtId="3" fontId="0" fillId="2" borderId="106" xfId="0" applyNumberFormat="1" applyFont="1" applyBorder="1" applyAlignment="1" applyProtection="1">
      <alignment/>
      <protection/>
    </xf>
    <xf numFmtId="3" fontId="0" fillId="2" borderId="106" xfId="0" applyNumberFormat="1" applyFont="1" applyBorder="1" applyAlignment="1" applyProtection="1">
      <alignment horizontal="left"/>
      <protection/>
    </xf>
    <xf numFmtId="38" fontId="0" fillId="2" borderId="39" xfId="0" applyBorder="1" applyAlignment="1">
      <alignment horizontal="left"/>
    </xf>
    <xf numFmtId="38" fontId="3" fillId="2" borderId="106" xfId="0" applyFont="1" applyBorder="1" applyAlignment="1" applyProtection="1">
      <alignment/>
      <protection/>
    </xf>
    <xf numFmtId="38" fontId="0" fillId="2" borderId="106" xfId="0" applyFont="1" applyBorder="1" applyAlignment="1" applyProtection="1">
      <alignment/>
      <protection/>
    </xf>
    <xf numFmtId="38" fontId="3" fillId="2" borderId="92" xfId="0" applyFont="1" applyBorder="1" applyAlignment="1" applyProtection="1">
      <alignment/>
      <protection/>
    </xf>
    <xf numFmtId="38" fontId="0" fillId="2" borderId="18" xfId="0" applyBorder="1" applyAlignment="1">
      <alignment/>
    </xf>
    <xf numFmtId="38" fontId="3" fillId="38" borderId="94" xfId="0" applyFont="1" applyFill="1" applyBorder="1" applyAlignment="1" applyProtection="1">
      <alignment horizontal="center" vertical="center"/>
      <protection/>
    </xf>
    <xf numFmtId="38" fontId="0" fillId="2" borderId="95" xfId="0" applyBorder="1" applyAlignment="1">
      <alignment horizontal="center" vertical="center"/>
    </xf>
    <xf numFmtId="38" fontId="0" fillId="2" borderId="96" xfId="0" applyBorder="1" applyAlignment="1">
      <alignment horizontal="center" vertical="center"/>
    </xf>
    <xf numFmtId="38" fontId="18" fillId="2" borderId="106" xfId="0" applyFont="1" applyBorder="1" applyAlignment="1" applyProtection="1">
      <alignment/>
      <protection/>
    </xf>
    <xf numFmtId="38" fontId="3" fillId="2" borderId="44" xfId="0" applyFont="1" applyBorder="1" applyAlignment="1" applyProtection="1">
      <alignment/>
      <protection/>
    </xf>
    <xf numFmtId="38" fontId="0" fillId="2" borderId="111" xfId="0" applyBorder="1" applyAlignment="1">
      <alignment/>
    </xf>
    <xf numFmtId="38" fontId="0" fillId="2" borderId="0" xfId="0" applyFont="1" applyAlignment="1" applyProtection="1">
      <alignment/>
      <protection/>
    </xf>
    <xf numFmtId="38" fontId="1" fillId="38" borderId="185" xfId="0" applyFont="1" applyFill="1" applyBorder="1" applyAlignment="1" applyProtection="1">
      <alignment horizontal="center"/>
      <protection/>
    </xf>
    <xf numFmtId="38" fontId="0" fillId="2" borderId="66" xfId="0" applyBorder="1" applyAlignment="1">
      <alignment/>
    </xf>
    <xf numFmtId="38" fontId="0" fillId="2" borderId="184" xfId="0" applyBorder="1" applyAlignment="1">
      <alignment/>
    </xf>
    <xf numFmtId="38" fontId="0" fillId="2" borderId="0" xfId="0" applyFont="1" applyBorder="1" applyAlignment="1" applyProtection="1">
      <alignment horizontal="right" vertical="center"/>
      <protection/>
    </xf>
    <xf numFmtId="38" fontId="0" fillId="2" borderId="0" xfId="0" applyAlignment="1">
      <alignment horizontal="right" vertical="center"/>
    </xf>
    <xf numFmtId="173" fontId="0" fillId="2" borderId="0" xfId="0" applyNumberFormat="1" applyFont="1" applyAlignment="1" applyProtection="1">
      <alignment horizontal="left" vertical="center"/>
      <protection/>
    </xf>
    <xf numFmtId="41" fontId="0" fillId="2" borderId="0" xfId="0" applyNumberFormat="1" applyFont="1" applyAlignment="1" applyProtection="1">
      <alignment horizontal="center"/>
      <protection/>
    </xf>
    <xf numFmtId="38" fontId="23" fillId="2" borderId="0" xfId="0" applyFont="1" applyBorder="1" applyAlignment="1" applyProtection="1">
      <alignment horizontal="left" vertical="top" textRotation="180"/>
      <protection/>
    </xf>
    <xf numFmtId="38" fontId="0" fillId="2" borderId="0" xfId="0" applyFont="1" applyBorder="1" applyAlignment="1" applyProtection="1">
      <alignment horizontal="left" vertical="top" textRotation="180"/>
      <protection/>
    </xf>
    <xf numFmtId="38" fontId="3" fillId="2" borderId="107" xfId="0" applyFont="1" applyBorder="1" applyAlignment="1" applyProtection="1">
      <alignment/>
      <protection/>
    </xf>
    <xf numFmtId="38" fontId="3" fillId="2" borderId="186" xfId="0" applyFont="1" applyBorder="1" applyAlignment="1" applyProtection="1">
      <alignment/>
      <protection/>
    </xf>
    <xf numFmtId="38" fontId="3" fillId="2" borderId="62" xfId="0" applyFont="1" applyBorder="1" applyAlignment="1" applyProtection="1">
      <alignment/>
      <protection/>
    </xf>
    <xf numFmtId="41" fontId="0" fillId="2" borderId="0" xfId="0" applyNumberFormat="1" applyFont="1" applyBorder="1" applyAlignment="1" applyProtection="1">
      <alignment horizontal="center"/>
      <protection/>
    </xf>
    <xf numFmtId="38" fontId="3" fillId="2" borderId="31" xfId="0" applyFont="1" applyBorder="1" applyAlignment="1" applyProtection="1">
      <alignment/>
      <protection/>
    </xf>
    <xf numFmtId="38" fontId="3" fillId="2" borderId="32" xfId="0" applyFont="1" applyBorder="1" applyAlignment="1" applyProtection="1">
      <alignment/>
      <protection/>
    </xf>
    <xf numFmtId="173" fontId="0" fillId="2" borderId="13" xfId="0" applyNumberFormat="1" applyFont="1" applyBorder="1" applyAlignment="1" applyProtection="1">
      <alignment horizontal="right" vertical="center"/>
      <protection/>
    </xf>
    <xf numFmtId="41" fontId="5" fillId="2" borderId="0" xfId="0" applyNumberFormat="1" applyFont="1" applyAlignment="1" applyProtection="1">
      <alignment horizontal="left"/>
      <protection/>
    </xf>
    <xf numFmtId="41" fontId="41" fillId="2" borderId="114" xfId="0" applyNumberFormat="1" applyFont="1" applyBorder="1" applyAlignment="1" applyProtection="1">
      <alignment horizontal="center" vertical="center"/>
      <protection/>
    </xf>
    <xf numFmtId="41" fontId="41" fillId="2" borderId="0" xfId="0" applyNumberFormat="1" applyFont="1" applyAlignment="1" applyProtection="1">
      <alignment horizontal="center" vertical="center"/>
      <protection/>
    </xf>
    <xf numFmtId="38" fontId="47" fillId="2" borderId="178" xfId="0" applyFont="1" applyFill="1" applyBorder="1" applyAlignment="1" applyProtection="1">
      <alignment horizontal="left"/>
      <protection locked="0"/>
    </xf>
    <xf numFmtId="38" fontId="47" fillId="2" borderId="31" xfId="0" applyFont="1" applyFill="1" applyBorder="1" applyAlignment="1" applyProtection="1">
      <alignment horizontal="left"/>
      <protection locked="0"/>
    </xf>
    <xf numFmtId="38" fontId="47" fillId="2" borderId="32" xfId="0" applyFont="1" applyFill="1" applyBorder="1" applyAlignment="1" applyProtection="1">
      <alignment horizontal="left"/>
      <protection locked="0"/>
    </xf>
    <xf numFmtId="38" fontId="37" fillId="30" borderId="106" xfId="63" applyNumberFormat="1" applyBorder="1" applyAlignment="1" applyProtection="1">
      <alignment horizontal="left" indent="1"/>
      <protection/>
    </xf>
    <xf numFmtId="38" fontId="37" fillId="30" borderId="31" xfId="63" applyNumberFormat="1" applyBorder="1" applyAlignment="1" applyProtection="1">
      <alignment horizontal="left" indent="1"/>
      <protection/>
    </xf>
    <xf numFmtId="38" fontId="37" fillId="30" borderId="238" xfId="63" applyNumberFormat="1" applyBorder="1" applyAlignment="1" applyProtection="1">
      <alignment horizontal="left" indent="1"/>
      <protection/>
    </xf>
    <xf numFmtId="38" fontId="37" fillId="30" borderId="24" xfId="63" applyNumberFormat="1" applyBorder="1" applyAlignment="1" applyProtection="1">
      <alignment/>
      <protection/>
    </xf>
    <xf numFmtId="38" fontId="37" fillId="30" borderId="3" xfId="63" applyNumberFormat="1" applyBorder="1" applyAlignment="1" applyProtection="1">
      <alignment/>
      <protection/>
    </xf>
    <xf numFmtId="38" fontId="37" fillId="30" borderId="40" xfId="63" applyNumberFormat="1" applyBorder="1" applyAlignment="1" applyProtection="1">
      <alignment/>
      <protection/>
    </xf>
    <xf numFmtId="3" fontId="18" fillId="2" borderId="122" xfId="0" applyNumberFormat="1" applyFont="1" applyBorder="1" applyAlignment="1" applyProtection="1">
      <alignment horizontal="left"/>
      <protection locked="0"/>
    </xf>
    <xf numFmtId="3" fontId="18" fillId="2" borderId="17" xfId="0" applyNumberFormat="1" applyFont="1" applyBorder="1" applyAlignment="1" applyProtection="1">
      <alignment horizontal="left"/>
      <protection locked="0"/>
    </xf>
    <xf numFmtId="3" fontId="18" fillId="2" borderId="223" xfId="0" applyNumberFormat="1" applyFont="1" applyBorder="1" applyAlignment="1" applyProtection="1">
      <alignment horizontal="left"/>
      <protection locked="0"/>
    </xf>
    <xf numFmtId="3" fontId="18" fillId="2" borderId="71" xfId="0" applyNumberFormat="1" applyFont="1" applyBorder="1" applyAlignment="1" applyProtection="1">
      <alignment horizontal="left"/>
      <protection locked="0"/>
    </xf>
    <xf numFmtId="3" fontId="18" fillId="2" borderId="31" xfId="0" applyNumberFormat="1" applyFont="1" applyBorder="1" applyAlignment="1" applyProtection="1">
      <alignment horizontal="left"/>
      <protection locked="0"/>
    </xf>
    <xf numFmtId="3" fontId="18" fillId="2" borderId="32" xfId="0" applyNumberFormat="1" applyFont="1" applyBorder="1" applyAlignment="1" applyProtection="1">
      <alignment horizontal="left"/>
      <protection locked="0"/>
    </xf>
    <xf numFmtId="3" fontId="1" fillId="38" borderId="94" xfId="0" applyNumberFormat="1" applyFont="1" applyFill="1" applyBorder="1" applyAlignment="1">
      <alignment horizontal="center"/>
    </xf>
    <xf numFmtId="3" fontId="1" fillId="38" borderId="95" xfId="0" applyNumberFormat="1" applyFont="1" applyFill="1" applyBorder="1" applyAlignment="1">
      <alignment horizontal="center"/>
    </xf>
    <xf numFmtId="3" fontId="1" fillId="38" borderId="96" xfId="0" applyNumberFormat="1" applyFont="1" applyFill="1" applyBorder="1" applyAlignment="1">
      <alignment horizontal="center"/>
    </xf>
    <xf numFmtId="3" fontId="18" fillId="2" borderId="71" xfId="0" applyNumberFormat="1" applyFont="1" applyBorder="1" applyAlignment="1">
      <alignment horizontal="center"/>
    </xf>
    <xf numFmtId="3" fontId="18" fillId="2" borderId="31" xfId="0" applyNumberFormat="1" applyFont="1" applyBorder="1" applyAlignment="1">
      <alignment horizontal="center"/>
    </xf>
    <xf numFmtId="3" fontId="18" fillId="2" borderId="32" xfId="0" applyNumberFormat="1" applyFont="1" applyBorder="1" applyAlignment="1">
      <alignment horizontal="center"/>
    </xf>
    <xf numFmtId="3" fontId="18" fillId="2" borderId="92" xfId="0" applyNumberFormat="1" applyFont="1" applyBorder="1" applyAlignment="1" applyProtection="1">
      <alignment horizontal="left"/>
      <protection locked="0"/>
    </xf>
    <xf numFmtId="3" fontId="18" fillId="2" borderId="18" xfId="0" applyNumberFormat="1" applyFont="1" applyBorder="1" applyAlignment="1" applyProtection="1">
      <alignment horizontal="left"/>
      <protection locked="0"/>
    </xf>
    <xf numFmtId="3" fontId="18" fillId="2" borderId="17" xfId="0" applyNumberFormat="1" applyFont="1" applyBorder="1" applyAlignment="1" applyProtection="1">
      <alignment/>
      <protection locked="0"/>
    </xf>
    <xf numFmtId="3" fontId="18" fillId="2" borderId="18" xfId="0" applyNumberFormat="1" applyFont="1" applyBorder="1" applyAlignment="1" applyProtection="1">
      <alignment/>
      <protection locked="0"/>
    </xf>
    <xf numFmtId="3" fontId="18" fillId="2" borderId="106" xfId="0" applyNumberFormat="1" applyFont="1" applyBorder="1" applyAlignment="1">
      <alignment horizontal="center"/>
    </xf>
    <xf numFmtId="3" fontId="18" fillId="2" borderId="39" xfId="0" applyNumberFormat="1" applyFont="1" applyBorder="1" applyAlignment="1">
      <alignment horizontal="center"/>
    </xf>
    <xf numFmtId="38" fontId="18" fillId="2" borderId="0" xfId="0" applyFont="1" applyFill="1" applyBorder="1" applyAlignment="1" applyProtection="1">
      <alignment horizontal="left" indent="1"/>
      <protection/>
    </xf>
    <xf numFmtId="38" fontId="0" fillId="2" borderId="0" xfId="0" applyFont="1" applyFill="1" applyBorder="1" applyAlignment="1" applyProtection="1">
      <alignment horizontal="left"/>
      <protection/>
    </xf>
    <xf numFmtId="6" fontId="0" fillId="30" borderId="237" xfId="44" applyFont="1" applyBorder="1" applyAlignment="1">
      <alignment horizontal="right" vertical="center"/>
      <protection/>
    </xf>
    <xf numFmtId="6" fontId="0" fillId="30" borderId="50" xfId="44" applyFont="1" applyBorder="1" applyAlignment="1">
      <alignment horizontal="right" vertical="center"/>
      <protection/>
    </xf>
    <xf numFmtId="6" fontId="0" fillId="30" borderId="57" xfId="44" applyFont="1" applyBorder="1" applyAlignment="1">
      <alignment horizontal="right" vertical="center"/>
      <protection/>
    </xf>
    <xf numFmtId="38" fontId="0" fillId="2" borderId="0" xfId="0" applyFont="1" applyBorder="1" applyAlignment="1" applyProtection="1">
      <alignment horizontal="left"/>
      <protection/>
    </xf>
    <xf numFmtId="38" fontId="0" fillId="2" borderId="0" xfId="48" applyFont="1" applyFill="1" applyBorder="1" applyAlignment="1" applyProtection="1">
      <alignment horizontal="left"/>
      <protection/>
    </xf>
    <xf numFmtId="3" fontId="18" fillId="2" borderId="106" xfId="0" applyNumberFormat="1" applyFont="1" applyBorder="1" applyAlignment="1" applyProtection="1">
      <alignment horizontal="left"/>
      <protection locked="0"/>
    </xf>
    <xf numFmtId="3" fontId="18" fillId="2" borderId="39" xfId="0" applyNumberFormat="1" applyFont="1" applyBorder="1" applyAlignment="1" applyProtection="1">
      <alignment horizontal="left"/>
      <protection locked="0"/>
    </xf>
    <xf numFmtId="3" fontId="18" fillId="2" borderId="31" xfId="0" applyNumberFormat="1" applyFont="1" applyBorder="1" applyAlignment="1" applyProtection="1">
      <alignment/>
      <protection locked="0"/>
    </xf>
    <xf numFmtId="3" fontId="18" fillId="2" borderId="39" xfId="0" applyNumberFormat="1" applyFont="1" applyBorder="1" applyAlignment="1" applyProtection="1">
      <alignment/>
      <protection locked="0"/>
    </xf>
    <xf numFmtId="38" fontId="18" fillId="2" borderId="24" xfId="49" applyFont="1" applyBorder="1" applyAlignment="1">
      <alignment horizontal="left"/>
      <protection locked="0"/>
    </xf>
    <xf numFmtId="38" fontId="18" fillId="2" borderId="3" xfId="49" applyBorder="1" applyAlignment="1">
      <alignment horizontal="left"/>
      <protection locked="0"/>
    </xf>
    <xf numFmtId="38" fontId="18" fillId="2" borderId="33" xfId="49" applyFont="1" applyBorder="1">
      <alignment/>
      <protection locked="0"/>
    </xf>
    <xf numFmtId="38" fontId="18" fillId="2" borderId="33" xfId="49" applyBorder="1">
      <alignment/>
      <protection locked="0"/>
    </xf>
    <xf numFmtId="5" fontId="0" fillId="30" borderId="31" xfId="0" applyNumberFormat="1" applyFill="1" applyBorder="1" applyAlignment="1" applyProtection="1">
      <alignment/>
      <protection/>
    </xf>
    <xf numFmtId="5" fontId="0" fillId="30" borderId="39" xfId="0" applyNumberFormat="1" applyFill="1" applyBorder="1" applyAlignment="1" applyProtection="1">
      <alignment/>
      <protection/>
    </xf>
    <xf numFmtId="38" fontId="0" fillId="30" borderId="92" xfId="48" applyFont="1" applyBorder="1" applyAlignment="1">
      <alignment horizontal="right"/>
      <protection/>
    </xf>
    <xf numFmtId="38" fontId="0" fillId="30" borderId="18" xfId="48" applyBorder="1" applyAlignment="1">
      <alignment horizontal="right"/>
      <protection/>
    </xf>
    <xf numFmtId="38" fontId="17" fillId="2" borderId="0" xfId="0" applyFont="1" applyAlignment="1" applyProtection="1">
      <alignment horizontal="center"/>
      <protection/>
    </xf>
    <xf numFmtId="38" fontId="18" fillId="2" borderId="3" xfId="49" applyFont="1">
      <alignment/>
      <protection locked="0"/>
    </xf>
    <xf numFmtId="38" fontId="18" fillId="2" borderId="3" xfId="49">
      <alignment/>
      <protection locked="0"/>
    </xf>
    <xf numFmtId="15" fontId="18" fillId="2" borderId="33" xfId="49" applyNumberFormat="1" applyFont="1" applyBorder="1">
      <alignment/>
      <protection locked="0"/>
    </xf>
    <xf numFmtId="15" fontId="18" fillId="2" borderId="33" xfId="49" applyNumberFormat="1" applyBorder="1">
      <alignment/>
      <protection locked="0"/>
    </xf>
    <xf numFmtId="15" fontId="18" fillId="2" borderId="3" xfId="49" applyNumberFormat="1" applyFont="1">
      <alignment/>
      <protection locked="0"/>
    </xf>
    <xf numFmtId="15" fontId="18" fillId="2" borderId="3" xfId="49" applyNumberFormat="1">
      <alignment/>
      <protection locked="0"/>
    </xf>
    <xf numFmtId="5" fontId="0" fillId="30" borderId="106" xfId="49" applyNumberFormat="1" applyFont="1" applyFill="1" applyBorder="1" applyAlignment="1" applyProtection="1">
      <alignment horizontal="right"/>
      <protection/>
    </xf>
    <xf numFmtId="5" fontId="0" fillId="30" borderId="39" xfId="0" applyNumberFormat="1" applyFont="1" applyFill="1" applyBorder="1" applyAlignment="1" applyProtection="1">
      <alignment horizontal="right"/>
      <protection/>
    </xf>
    <xf numFmtId="5" fontId="18" fillId="30" borderId="31" xfId="49" applyNumberFormat="1" applyFont="1" applyFill="1" applyBorder="1" applyAlignment="1" applyProtection="1">
      <alignment/>
      <protection/>
    </xf>
    <xf numFmtId="38" fontId="11" fillId="2" borderId="113" xfId="0" applyFont="1" applyBorder="1" applyAlignment="1" applyProtection="1">
      <alignment horizontal="center"/>
      <protection/>
    </xf>
    <xf numFmtId="38" fontId="11" fillId="2" borderId="115" xfId="0" applyFont="1" applyBorder="1" applyAlignment="1" applyProtection="1">
      <alignment horizontal="center"/>
      <protection/>
    </xf>
    <xf numFmtId="38" fontId="11" fillId="2" borderId="114" xfId="0" applyFont="1" applyBorder="1" applyAlignment="1" applyProtection="1">
      <alignment horizontal="center"/>
      <protection/>
    </xf>
    <xf numFmtId="3" fontId="18" fillId="2" borderId="71" xfId="0" applyNumberFormat="1" applyFont="1" applyBorder="1" applyAlignment="1" applyProtection="1">
      <alignment horizontal="center" vertical="center" wrapText="1"/>
      <protection/>
    </xf>
    <xf numFmtId="38" fontId="18" fillId="2" borderId="39" xfId="0" applyFont="1" applyBorder="1" applyAlignment="1">
      <alignment horizontal="center" vertical="center" wrapText="1"/>
    </xf>
    <xf numFmtId="3" fontId="18" fillId="2" borderId="93" xfId="0" applyNumberFormat="1" applyFont="1" applyBorder="1" applyAlignment="1" applyProtection="1">
      <alignment horizontal="center" vertical="center" wrapText="1"/>
      <protection/>
    </xf>
    <xf numFmtId="38" fontId="18" fillId="2" borderId="29" xfId="0" applyFont="1" applyBorder="1" applyAlignment="1">
      <alignment horizontal="center" vertical="center"/>
    </xf>
    <xf numFmtId="3" fontId="18" fillId="2" borderId="189" xfId="0" applyNumberFormat="1" applyFont="1" applyBorder="1" applyAlignment="1" applyProtection="1">
      <alignment horizontal="center" vertical="center" wrapText="1"/>
      <protection/>
    </xf>
    <xf numFmtId="3" fontId="18" fillId="2" borderId="81" xfId="0" applyNumberFormat="1" applyFont="1" applyBorder="1" applyAlignment="1" applyProtection="1">
      <alignment horizontal="center" vertical="center" wrapText="1"/>
      <protection/>
    </xf>
    <xf numFmtId="3" fontId="0" fillId="2" borderId="31" xfId="0" applyNumberFormat="1" applyFont="1" applyFill="1" applyBorder="1" applyAlignment="1">
      <alignment/>
    </xf>
    <xf numFmtId="3" fontId="3" fillId="2" borderId="106" xfId="0" applyNumberFormat="1" applyFont="1" applyFill="1" applyBorder="1" applyAlignment="1">
      <alignment/>
    </xf>
    <xf numFmtId="38" fontId="0" fillId="2" borderId="31" xfId="0" applyFill="1" applyBorder="1" applyAlignment="1">
      <alignment/>
    </xf>
    <xf numFmtId="6" fontId="0" fillId="30" borderId="122" xfId="44" applyFill="1" applyBorder="1" applyAlignment="1">
      <alignment/>
      <protection/>
    </xf>
    <xf numFmtId="6" fontId="0" fillId="30" borderId="17" xfId="44" applyFill="1" applyBorder="1" applyAlignment="1">
      <alignment/>
      <protection/>
    </xf>
    <xf numFmtId="6" fontId="0" fillId="30" borderId="18" xfId="44" applyFill="1" applyBorder="1" applyAlignment="1">
      <alignment/>
      <protection/>
    </xf>
    <xf numFmtId="38" fontId="0" fillId="2" borderId="0" xfId="0" applyBorder="1" applyAlignment="1" applyProtection="1">
      <alignment horizontal="left" indent="1"/>
      <protection/>
    </xf>
    <xf numFmtId="8" fontId="0" fillId="2" borderId="0" xfId="46" applyFill="1" applyBorder="1" applyAlignment="1" applyProtection="1">
      <alignment horizontal="left"/>
      <protection/>
    </xf>
    <xf numFmtId="6" fontId="0" fillId="30" borderId="239" xfId="44" applyFont="1" applyBorder="1" applyAlignment="1">
      <alignment horizontal="left"/>
      <protection/>
    </xf>
    <xf numFmtId="6" fontId="0" fillId="30" borderId="13" xfId="44" applyFont="1" applyBorder="1" applyAlignment="1">
      <alignment horizontal="left"/>
      <protection/>
    </xf>
    <xf numFmtId="6" fontId="0" fillId="30" borderId="240" xfId="44" applyFont="1" applyBorder="1" applyAlignment="1">
      <alignment horizontal="left"/>
      <protection/>
    </xf>
    <xf numFmtId="8" fontId="0" fillId="2" borderId="0" xfId="46" applyFont="1" applyFill="1" applyBorder="1" applyAlignment="1" applyProtection="1">
      <alignment horizontal="left"/>
      <protection/>
    </xf>
    <xf numFmtId="38" fontId="1" fillId="38" borderId="66" xfId="49" applyFont="1" applyFill="1" applyBorder="1" applyAlignment="1" applyProtection="1">
      <alignment horizontal="center" vertical="center"/>
      <protection/>
    </xf>
    <xf numFmtId="3" fontId="14" fillId="38" borderId="95" xfId="0" applyNumberFormat="1" applyFont="1" applyFill="1" applyBorder="1" applyAlignment="1">
      <alignment horizontal="center"/>
    </xf>
    <xf numFmtId="38" fontId="0" fillId="2" borderId="95" xfId="0" applyBorder="1" applyAlignment="1">
      <alignment horizontal="center"/>
    </xf>
    <xf numFmtId="38" fontId="3" fillId="38" borderId="241" xfId="0" applyFont="1" applyFill="1" applyBorder="1" applyAlignment="1">
      <alignment horizontal="left" vertical="center" shrinkToFit="1"/>
    </xf>
    <xf numFmtId="38" fontId="3" fillId="38" borderId="170" xfId="0" applyFont="1" applyFill="1" applyBorder="1" applyAlignment="1">
      <alignment horizontal="left" vertical="center" shrinkToFit="1"/>
    </xf>
    <xf numFmtId="38" fontId="3" fillId="38" borderId="242" xfId="0" applyFont="1" applyFill="1" applyBorder="1" applyAlignment="1">
      <alignment horizontal="left" vertical="center" shrinkToFit="1"/>
    </xf>
    <xf numFmtId="38" fontId="37" fillId="30" borderId="48" xfId="63" applyNumberFormat="1" applyBorder="1" applyAlignment="1" applyProtection="1">
      <alignment/>
      <protection/>
    </xf>
    <xf numFmtId="38" fontId="37" fillId="30" borderId="42" xfId="63" applyNumberFormat="1" applyBorder="1" applyAlignment="1" applyProtection="1">
      <alignment/>
      <protection/>
    </xf>
    <xf numFmtId="38" fontId="37" fillId="30" borderId="88" xfId="63" applyNumberFormat="1" applyBorder="1" applyAlignment="1" applyProtection="1">
      <alignment/>
      <protection/>
    </xf>
    <xf numFmtId="6" fontId="0" fillId="30" borderId="205" xfId="44" applyFont="1" applyBorder="1" applyAlignment="1">
      <alignment horizontal="right" vertical="center"/>
      <protection/>
    </xf>
    <xf numFmtId="6" fontId="0" fillId="30" borderId="190" xfId="44" applyFont="1" applyBorder="1" applyAlignment="1">
      <alignment horizontal="right" vertical="center"/>
      <protection/>
    </xf>
    <xf numFmtId="6" fontId="0" fillId="30" borderId="243" xfId="44" applyFont="1" applyBorder="1" applyAlignment="1">
      <alignment horizontal="right" vertical="center"/>
      <protection/>
    </xf>
    <xf numFmtId="6" fontId="0" fillId="30" borderId="185" xfId="44" applyFont="1" applyBorder="1" applyAlignment="1">
      <alignment horizontal="left"/>
      <protection/>
    </xf>
    <xf numFmtId="6" fontId="0" fillId="30" borderId="66" xfId="44" applyFont="1" applyBorder="1" applyAlignment="1">
      <alignment horizontal="left"/>
      <protection/>
    </xf>
    <xf numFmtId="6" fontId="0" fillId="30" borderId="214" xfId="44" applyFont="1" applyBorder="1" applyAlignment="1">
      <alignment horizontal="left"/>
      <protection/>
    </xf>
    <xf numFmtId="38" fontId="0" fillId="38" borderId="161" xfId="0" applyFont="1" applyFill="1" applyBorder="1" applyAlignment="1">
      <alignment horizontal="center" vertical="center"/>
    </xf>
    <xf numFmtId="38" fontId="0" fillId="38" borderId="162" xfId="0" applyFont="1" applyFill="1" applyBorder="1" applyAlignment="1">
      <alignment horizontal="center" vertical="center"/>
    </xf>
    <xf numFmtId="38" fontId="47" fillId="30" borderId="178" xfId="0" applyFont="1" applyFill="1" applyBorder="1" applyAlignment="1" applyProtection="1">
      <alignment horizontal="left"/>
      <protection/>
    </xf>
    <xf numFmtId="38" fontId="47" fillId="30" borderId="31" xfId="0" applyFont="1" applyFill="1" applyBorder="1" applyAlignment="1" applyProtection="1">
      <alignment horizontal="left"/>
      <protection/>
    </xf>
    <xf numFmtId="38" fontId="47" fillId="30" borderId="32" xfId="0" applyFont="1" applyFill="1" applyBorder="1" applyAlignment="1" applyProtection="1">
      <alignment horizontal="left"/>
      <protection/>
    </xf>
    <xf numFmtId="38" fontId="47" fillId="2" borderId="244" xfId="0" applyFont="1" applyFill="1" applyBorder="1" applyAlignment="1" applyProtection="1">
      <alignment horizontal="left"/>
      <protection locked="0"/>
    </xf>
    <xf numFmtId="38" fontId="47" fillId="2" borderId="90" xfId="0" applyFont="1" applyFill="1" applyBorder="1" applyAlignment="1" applyProtection="1">
      <alignment horizontal="left"/>
      <protection locked="0"/>
    </xf>
    <xf numFmtId="38" fontId="47" fillId="2" borderId="84" xfId="0" applyFont="1" applyFill="1" applyBorder="1" applyAlignment="1" applyProtection="1">
      <alignment horizontal="left"/>
      <protection locked="0"/>
    </xf>
    <xf numFmtId="38" fontId="26" fillId="38" borderId="94" xfId="0" applyFont="1" applyFill="1" applyBorder="1" applyAlignment="1" applyProtection="1">
      <alignment horizontal="center" vertical="center"/>
      <protection/>
    </xf>
    <xf numFmtId="38" fontId="42" fillId="38" borderId="95" xfId="0" applyFont="1" applyFill="1" applyBorder="1" applyAlignment="1">
      <alignment/>
    </xf>
    <xf numFmtId="38" fontId="42" fillId="38" borderId="96" xfId="0" applyFont="1" applyFill="1" applyBorder="1" applyAlignment="1">
      <alignment/>
    </xf>
    <xf numFmtId="38" fontId="19" fillId="2" borderId="33" xfId="0" applyFont="1" applyBorder="1" applyAlignment="1" applyProtection="1">
      <alignment horizontal="center" vertical="center" wrapText="1" shrinkToFit="1"/>
      <protection/>
    </xf>
    <xf numFmtId="38" fontId="0" fillId="2" borderId="30" xfId="0" applyBorder="1" applyAlignment="1">
      <alignment horizontal="center" vertical="center" wrapText="1" shrinkToFit="1"/>
    </xf>
    <xf numFmtId="38" fontId="0" fillId="2" borderId="62" xfId="0" applyBorder="1" applyAlignment="1" applyProtection="1">
      <alignment horizontal="center" vertical="center" wrapText="1"/>
      <protection/>
    </xf>
    <xf numFmtId="38" fontId="0" fillId="2" borderId="3" xfId="0" applyBorder="1" applyAlignment="1" applyProtection="1">
      <alignment horizontal="center" vertical="center" wrapText="1"/>
      <protection/>
    </xf>
    <xf numFmtId="38" fontId="0" fillId="2" borderId="28" xfId="0" applyBorder="1" applyAlignment="1">
      <alignment horizontal="center" vertical="center"/>
    </xf>
    <xf numFmtId="38" fontId="0" fillId="2" borderId="225" xfId="0" applyBorder="1" applyAlignment="1">
      <alignment horizontal="center" vertical="center"/>
    </xf>
    <xf numFmtId="38" fontId="0" fillId="2" borderId="15" xfId="0" applyBorder="1" applyAlignment="1">
      <alignment horizontal="center" vertical="center"/>
    </xf>
    <xf numFmtId="38" fontId="0" fillId="2" borderId="46" xfId="0" applyBorder="1" applyAlignment="1">
      <alignment horizontal="center" vertical="center"/>
    </xf>
    <xf numFmtId="38" fontId="0" fillId="2" borderId="85" xfId="0" applyBorder="1" applyAlignment="1">
      <alignment horizontal="center" vertical="center"/>
    </xf>
    <xf numFmtId="38" fontId="26" fillId="38" borderId="141" xfId="0" applyFont="1" applyFill="1" applyBorder="1" applyAlignment="1">
      <alignment horizontal="center" vertical="center"/>
    </xf>
    <xf numFmtId="38" fontId="42" fillId="38" borderId="23" xfId="0" applyFont="1" applyFill="1" applyBorder="1" applyAlignment="1">
      <alignment horizontal="center" vertical="center"/>
    </xf>
    <xf numFmtId="38" fontId="42" fillId="38" borderId="23" xfId="0" applyFont="1" applyFill="1" applyBorder="1" applyAlignment="1">
      <alignment/>
    </xf>
    <xf numFmtId="38" fontId="42" fillId="38" borderId="151" xfId="0" applyFont="1" applyFill="1" applyBorder="1" applyAlignment="1">
      <alignment/>
    </xf>
    <xf numFmtId="38" fontId="0" fillId="2" borderId="70" xfId="0" applyBorder="1" applyAlignment="1">
      <alignment horizontal="center" vertical="center"/>
    </xf>
    <xf numFmtId="38" fontId="0" fillId="2" borderId="30" xfId="0" applyBorder="1" applyAlignment="1">
      <alignment horizontal="center" vertical="center"/>
    </xf>
    <xf numFmtId="38" fontId="18" fillId="2" borderId="245" xfId="0" applyFont="1" applyBorder="1" applyAlignment="1">
      <alignment horizontal="center" vertical="center"/>
    </xf>
    <xf numFmtId="38" fontId="18" fillId="2" borderId="31" xfId="0" applyFont="1" applyBorder="1" applyAlignment="1">
      <alignment horizontal="center" vertical="center"/>
    </xf>
    <xf numFmtId="38" fontId="18" fillId="2" borderId="39" xfId="0" applyFont="1" applyBorder="1" applyAlignment="1">
      <alignment horizontal="center" vertical="center"/>
    </xf>
    <xf numFmtId="173" fontId="0" fillId="2" borderId="0" xfId="0" applyNumberFormat="1" applyBorder="1" applyAlignment="1">
      <alignment horizontal="center"/>
    </xf>
    <xf numFmtId="38" fontId="0" fillId="2" borderId="246" xfId="0" applyBorder="1" applyAlignment="1">
      <alignment horizontal="center" vertical="center"/>
    </xf>
    <xf numFmtId="38" fontId="0" fillId="2" borderId="247" xfId="0" applyBorder="1" applyAlignment="1">
      <alignment horizontal="center" vertical="center"/>
    </xf>
    <xf numFmtId="38" fontId="0" fillId="2" borderId="248" xfId="0" applyBorder="1" applyAlignment="1">
      <alignment horizontal="center" vertical="center"/>
    </xf>
    <xf numFmtId="38" fontId="0" fillId="30" borderId="177" xfId="0" applyFont="1" applyFill="1" applyBorder="1" applyAlignment="1" applyProtection="1">
      <alignment horizontal="right" vertical="center"/>
      <protection/>
    </xf>
    <xf numFmtId="38" fontId="0" fillId="30" borderId="17" xfId="0" applyFont="1" applyFill="1" applyBorder="1" applyAlignment="1" applyProtection="1">
      <alignment horizontal="right" vertical="center"/>
      <protection/>
    </xf>
    <xf numFmtId="38" fontId="0" fillId="30" borderId="18" xfId="0" applyFont="1" applyFill="1" applyBorder="1" applyAlignment="1" applyProtection="1">
      <alignment horizontal="right" vertical="center"/>
      <protection/>
    </xf>
    <xf numFmtId="38" fontId="19" fillId="2" borderId="33" xfId="0" applyFont="1" applyBorder="1" applyAlignment="1" applyProtection="1">
      <alignment horizontal="center" vertical="center" wrapText="1"/>
      <protection/>
    </xf>
    <xf numFmtId="38" fontId="18" fillId="2" borderId="30" xfId="0" applyFont="1" applyBorder="1" applyAlignment="1">
      <alignment horizontal="center" vertical="center"/>
    </xf>
    <xf numFmtId="38" fontId="0" fillId="2" borderId="97" xfId="0" applyBorder="1" applyAlignment="1">
      <alignment horizontal="center" vertical="center"/>
    </xf>
    <xf numFmtId="38" fontId="0" fillId="2" borderId="33" xfId="0" applyBorder="1" applyAlignment="1">
      <alignment horizontal="center" vertical="center"/>
    </xf>
    <xf numFmtId="38" fontId="0" fillId="2" borderId="249" xfId="0" applyBorder="1" applyAlignment="1">
      <alignment horizontal="center" vertical="center"/>
    </xf>
    <xf numFmtId="38" fontId="0" fillId="2" borderId="250" xfId="0" applyBorder="1" applyAlignment="1">
      <alignment horizontal="center" vertical="center"/>
    </xf>
    <xf numFmtId="38" fontId="37" fillId="2" borderId="23" xfId="63" applyNumberFormat="1" applyFont="1" applyFill="1" applyBorder="1" applyAlignment="1" applyProtection="1">
      <alignment horizontal="right" vertical="top" wrapText="1"/>
      <protection/>
    </xf>
    <xf numFmtId="38" fontId="37" fillId="2" borderId="23" xfId="63" applyNumberFormat="1" applyFill="1" applyBorder="1" applyAlignment="1" applyProtection="1">
      <alignment horizontal="right" vertical="top" wrapText="1"/>
      <protection/>
    </xf>
    <xf numFmtId="38" fontId="37" fillId="2" borderId="251" xfId="63" applyNumberFormat="1" applyFill="1" applyBorder="1" applyAlignment="1" applyProtection="1">
      <alignment horizontal="right" vertical="top" wrapText="1"/>
      <protection/>
    </xf>
    <xf numFmtId="38" fontId="0" fillId="2" borderId="71" xfId="0" applyFont="1" applyBorder="1" applyAlignment="1">
      <alignment horizontal="center" vertical="center"/>
    </xf>
    <xf numFmtId="38" fontId="0" fillId="2" borderId="31" xfId="0" applyFont="1" applyBorder="1" applyAlignment="1">
      <alignment horizontal="center" vertical="center"/>
    </xf>
    <xf numFmtId="38" fontId="0" fillId="2" borderId="252" xfId="0" applyFont="1" applyBorder="1" applyAlignment="1">
      <alignment horizontal="center" vertical="center"/>
    </xf>
    <xf numFmtId="38" fontId="0" fillId="2" borderId="204" xfId="0" applyBorder="1" applyAlignment="1">
      <alignment horizontal="center" vertical="center" wrapText="1"/>
    </xf>
    <xf numFmtId="38" fontId="0" fillId="2" borderId="61" xfId="0" applyBorder="1" applyAlignment="1">
      <alignment horizontal="center" vertical="center" wrapText="1"/>
    </xf>
    <xf numFmtId="38" fontId="0" fillId="2" borderId="68" xfId="0" applyBorder="1" applyAlignment="1">
      <alignment horizontal="center" vertical="center" wrapText="1"/>
    </xf>
    <xf numFmtId="38" fontId="3" fillId="2" borderId="0" xfId="0" applyFont="1" applyBorder="1" applyAlignment="1" quotePrefix="1">
      <alignment horizontal="right" vertical="top" wrapText="1"/>
    </xf>
    <xf numFmtId="38" fontId="0" fillId="2" borderId="0" xfId="0" applyBorder="1" applyAlignment="1">
      <alignment horizontal="right" vertical="top" wrapText="1"/>
    </xf>
    <xf numFmtId="38" fontId="0" fillId="2" borderId="97" xfId="0" applyBorder="1" applyAlignment="1" applyProtection="1">
      <alignment horizontal="center" vertical="center"/>
      <protection/>
    </xf>
    <xf numFmtId="38" fontId="0" fillId="2" borderId="95" xfId="0" applyBorder="1" applyAlignment="1" applyProtection="1">
      <alignment horizontal="center" vertical="center"/>
      <protection/>
    </xf>
    <xf numFmtId="38" fontId="0" fillId="2" borderId="96" xfId="0" applyBorder="1" applyAlignment="1" applyProtection="1">
      <alignment horizontal="center" vertical="center"/>
      <protection/>
    </xf>
    <xf numFmtId="38" fontId="0" fillId="2" borderId="71" xfId="0" applyFont="1" applyBorder="1" applyAlignment="1" applyProtection="1">
      <alignment horizontal="center" vertical="center"/>
      <protection/>
    </xf>
    <xf numFmtId="38" fontId="0" fillId="2" borderId="31" xfId="0" applyFont="1" applyBorder="1" applyAlignment="1" applyProtection="1">
      <alignment horizontal="center" vertical="center"/>
      <protection/>
    </xf>
    <xf numFmtId="38" fontId="0" fillId="2" borderId="39" xfId="0" applyFont="1" applyBorder="1" applyAlignment="1" applyProtection="1">
      <alignment horizontal="center" vertical="center"/>
      <protection/>
    </xf>
    <xf numFmtId="173" fontId="0" fillId="2" borderId="0" xfId="0" applyNumberFormat="1" applyBorder="1" applyAlignment="1" applyProtection="1">
      <alignment horizontal="center"/>
      <protection/>
    </xf>
    <xf numFmtId="38" fontId="0" fillId="2" borderId="110" xfId="0" applyBorder="1" applyAlignment="1" applyProtection="1">
      <alignment horizontal="center" vertical="center"/>
      <protection/>
    </xf>
    <xf numFmtId="38" fontId="0" fillId="2" borderId="33" xfId="0" applyBorder="1" applyAlignment="1" applyProtection="1">
      <alignment horizontal="center" vertical="center"/>
      <protection/>
    </xf>
    <xf numFmtId="38" fontId="0" fillId="2" borderId="30" xfId="0" applyBorder="1" applyAlignment="1" applyProtection="1">
      <alignment horizontal="center" vertical="center"/>
      <protection/>
    </xf>
    <xf numFmtId="38" fontId="0" fillId="2" borderId="204" xfId="0" applyBorder="1" applyAlignment="1" applyProtection="1">
      <alignment horizontal="center" vertical="center" wrapText="1"/>
      <protection/>
    </xf>
    <xf numFmtId="38" fontId="0" fillId="2" borderId="61" xfId="0" applyBorder="1" applyAlignment="1" applyProtection="1">
      <alignment horizontal="center" vertical="center" wrapText="1"/>
      <protection/>
    </xf>
    <xf numFmtId="38" fontId="0" fillId="2" borderId="68" xfId="0" applyBorder="1" applyAlignment="1" applyProtection="1">
      <alignment horizontal="center" vertical="center" wrapText="1"/>
      <protection/>
    </xf>
    <xf numFmtId="38" fontId="0" fillId="2" borderId="0" xfId="0" applyBorder="1" applyAlignment="1">
      <alignment horizontal="center" vertical="center"/>
    </xf>
    <xf numFmtId="38" fontId="26" fillId="38" borderId="0" xfId="0" applyFont="1" applyFill="1" applyAlignment="1" applyProtection="1">
      <alignment horizontal="center" vertical="center"/>
      <protection/>
    </xf>
    <xf numFmtId="38" fontId="0" fillId="2" borderId="70" xfId="0" applyBorder="1" applyAlignment="1" applyProtection="1">
      <alignment horizontal="center" vertical="center"/>
      <protection/>
    </xf>
    <xf numFmtId="38" fontId="18" fillId="2" borderId="71" xfId="0" applyFont="1" applyBorder="1" applyAlignment="1" applyProtection="1">
      <alignment horizontal="center" vertical="center"/>
      <protection/>
    </xf>
    <xf numFmtId="38" fontId="18" fillId="2" borderId="31" xfId="0" applyFont="1" applyBorder="1" applyAlignment="1" applyProtection="1">
      <alignment horizontal="center" vertical="center"/>
      <protection/>
    </xf>
    <xf numFmtId="38" fontId="18" fillId="2" borderId="39" xfId="0" applyFont="1" applyBorder="1" applyAlignment="1" applyProtection="1">
      <alignment horizontal="center" vertical="center"/>
      <protection/>
    </xf>
    <xf numFmtId="38" fontId="0" fillId="2" borderId="50" xfId="0" applyBorder="1" applyAlignment="1">
      <alignment horizontal="center" vertical="center"/>
    </xf>
    <xf numFmtId="38" fontId="0" fillId="2" borderId="57" xfId="0" applyBorder="1" applyAlignment="1">
      <alignment horizontal="center" vertical="center"/>
    </xf>
    <xf numFmtId="38" fontId="26" fillId="38" borderId="161" xfId="0" applyFont="1" applyFill="1" applyBorder="1" applyAlignment="1">
      <alignment horizontal="center" vertical="center"/>
    </xf>
    <xf numFmtId="38" fontId="19" fillId="2" borderId="70" xfId="0" applyFont="1" applyBorder="1" applyAlignment="1" applyProtection="1">
      <alignment horizontal="center" vertical="center" wrapText="1"/>
      <protection/>
    </xf>
    <xf numFmtId="38" fontId="26" fillId="45" borderId="160" xfId="0" applyFont="1" applyFill="1" applyBorder="1" applyAlignment="1" applyProtection="1">
      <alignment horizontal="center" vertical="center"/>
      <protection/>
    </xf>
    <xf numFmtId="38" fontId="42" fillId="45" borderId="161" xfId="0" applyFont="1" applyFill="1" applyBorder="1" applyAlignment="1">
      <alignment/>
    </xf>
    <xf numFmtId="38" fontId="42" fillId="45" borderId="162" xfId="0" applyFont="1" applyFill="1" applyBorder="1" applyAlignment="1">
      <alignment/>
    </xf>
    <xf numFmtId="38" fontId="19" fillId="2" borderId="70" xfId="0" applyFont="1" applyBorder="1" applyAlignment="1" applyProtection="1">
      <alignment horizontal="center" vertical="center" wrapText="1" shrinkToFit="1"/>
      <protection/>
    </xf>
    <xf numFmtId="38" fontId="18" fillId="2" borderId="87" xfId="0" applyFont="1" applyBorder="1" applyAlignment="1">
      <alignment horizontal="center" vertical="center" wrapText="1"/>
    </xf>
    <xf numFmtId="38" fontId="18" fillId="2" borderId="253" xfId="0" applyFont="1" applyBorder="1" applyAlignment="1">
      <alignment horizontal="center" vertical="center" wrapText="1"/>
    </xf>
    <xf numFmtId="38" fontId="0" fillId="2" borderId="12" xfId="0" applyBorder="1" applyAlignment="1" applyProtection="1">
      <alignment horizontal="center" vertical="center" wrapText="1"/>
      <protection/>
    </xf>
    <xf numFmtId="38" fontId="0" fillId="2" borderId="81" xfId="0" applyBorder="1" applyAlignment="1" applyProtection="1">
      <alignment horizontal="center" vertical="center" wrapText="1"/>
      <protection/>
    </xf>
    <xf numFmtId="38" fontId="0" fillId="2" borderId="16" xfId="0" applyBorder="1" applyAlignment="1">
      <alignment horizontal="center" vertical="center"/>
    </xf>
    <xf numFmtId="38" fontId="18" fillId="2" borderId="46" xfId="0" applyFont="1" applyBorder="1" applyAlignment="1" applyProtection="1">
      <alignment horizontal="left" vertical="top" wrapText="1"/>
      <protection locked="0"/>
    </xf>
    <xf numFmtId="38" fontId="18" fillId="2" borderId="186" xfId="0" applyFont="1" applyBorder="1" applyAlignment="1" applyProtection="1">
      <alignment horizontal="left" vertical="top" wrapText="1"/>
      <protection locked="0"/>
    </xf>
    <xf numFmtId="38" fontId="18" fillId="2" borderId="54" xfId="0" applyFont="1" applyBorder="1" applyAlignment="1" applyProtection="1">
      <alignment horizontal="left" vertical="top" wrapText="1"/>
      <protection locked="0"/>
    </xf>
    <xf numFmtId="38" fontId="18" fillId="2" borderId="93" xfId="0" applyFont="1" applyBorder="1" applyAlignment="1" applyProtection="1">
      <alignment horizontal="left" vertical="top" wrapText="1"/>
      <protection locked="0"/>
    </xf>
    <xf numFmtId="38" fontId="18" fillId="2" borderId="29" xfId="0" applyFont="1" applyBorder="1" applyAlignment="1" applyProtection="1">
      <alignment horizontal="left" vertical="top" wrapText="1"/>
      <protection locked="0"/>
    </xf>
    <xf numFmtId="38" fontId="18" fillId="2" borderId="81" xfId="0" applyFont="1" applyBorder="1" applyAlignment="1" applyProtection="1">
      <alignment horizontal="left" vertical="top" wrapText="1"/>
      <protection locked="0"/>
    </xf>
    <xf numFmtId="38" fontId="18" fillId="2" borderId="186" xfId="0" applyFont="1" applyBorder="1" applyAlignment="1">
      <alignment horizontal="center" vertical="center" wrapText="1"/>
    </xf>
    <xf numFmtId="38" fontId="18" fillId="2" borderId="52" xfId="0" applyFont="1" applyBorder="1" applyAlignment="1">
      <alignment horizontal="center" vertical="center" wrapText="1"/>
    </xf>
    <xf numFmtId="38" fontId="18" fillId="2" borderId="3" xfId="0" applyFont="1" applyBorder="1" applyAlignment="1">
      <alignment horizontal="center" vertical="center" wrapText="1"/>
    </xf>
    <xf numFmtId="38" fontId="18" fillId="2" borderId="28" xfId="0" applyFont="1" applyBorder="1" applyAlignment="1">
      <alignment horizontal="center" vertical="center" wrapText="1"/>
    </xf>
    <xf numFmtId="38" fontId="0" fillId="2" borderId="95" xfId="0" applyFill="1" applyBorder="1" applyAlignment="1">
      <alignment horizontal="left"/>
    </xf>
    <xf numFmtId="38" fontId="0" fillId="2" borderId="39" xfId="0" applyBorder="1" applyAlignment="1">
      <alignment horizontal="center" vertical="center" wrapText="1"/>
    </xf>
    <xf numFmtId="38" fontId="0" fillId="2" borderId="16" xfId="0" applyBorder="1" applyAlignment="1">
      <alignment horizontal="center" vertical="center" wrapText="1"/>
    </xf>
    <xf numFmtId="38" fontId="0" fillId="2" borderId="35" xfId="0" applyBorder="1" applyAlignment="1">
      <alignment horizontal="center" vertical="center" wrapText="1"/>
    </xf>
    <xf numFmtId="38" fontId="0" fillId="2" borderId="26" xfId="0" applyBorder="1" applyAlignment="1">
      <alignment horizontal="center" vertical="center" wrapText="1"/>
    </xf>
    <xf numFmtId="38" fontId="0" fillId="2" borderId="0" xfId="0" applyAlignment="1">
      <alignment horizontal="center"/>
    </xf>
    <xf numFmtId="38" fontId="0" fillId="2" borderId="33" xfId="0" applyFont="1" applyFill="1" applyBorder="1" applyAlignment="1">
      <alignment horizontal="center" vertical="center" wrapText="1"/>
    </xf>
    <xf numFmtId="38" fontId="0" fillId="2" borderId="30" xfId="0" applyFont="1" applyFill="1" applyBorder="1" applyAlignment="1">
      <alignment horizontal="center" vertical="center" wrapText="1"/>
    </xf>
    <xf numFmtId="38" fontId="18" fillId="2" borderId="71" xfId="0" applyFont="1" applyBorder="1" applyAlignment="1">
      <alignment horizontal="center" vertical="center"/>
    </xf>
    <xf numFmtId="38" fontId="0" fillId="2" borderId="94" xfId="0" applyBorder="1" applyAlignment="1">
      <alignment horizontal="center" vertical="center"/>
    </xf>
    <xf numFmtId="38" fontId="0" fillId="2" borderId="33" xfId="0" applyBorder="1" applyAlignment="1">
      <alignment horizontal="center" vertical="center" wrapText="1"/>
    </xf>
    <xf numFmtId="38" fontId="0" fillId="2" borderId="56" xfId="0" applyBorder="1" applyAlignment="1">
      <alignment horizontal="center" vertical="center" wrapText="1"/>
    </xf>
    <xf numFmtId="38" fontId="0" fillId="2" borderId="253" xfId="0" applyBorder="1" applyAlignment="1">
      <alignment horizontal="center" vertical="center" wrapText="1"/>
    </xf>
    <xf numFmtId="38" fontId="26" fillId="38" borderId="0" xfId="0" applyFont="1" applyFill="1" applyAlignment="1">
      <alignment horizontal="center" vertical="center"/>
    </xf>
    <xf numFmtId="38" fontId="18" fillId="2" borderId="33" xfId="0" applyFont="1" applyFill="1" applyBorder="1" applyAlignment="1">
      <alignment horizontal="center" vertical="center" wrapText="1"/>
    </xf>
    <xf numFmtId="38" fontId="18" fillId="2" borderId="30" xfId="0" applyFont="1" applyFill="1" applyBorder="1" applyAlignment="1">
      <alignment horizontal="center" vertical="center" wrapText="1"/>
    </xf>
    <xf numFmtId="38" fontId="0" fillId="2" borderId="149" xfId="0" applyBorder="1" applyAlignment="1">
      <alignment horizontal="center" vertical="center" wrapText="1"/>
    </xf>
    <xf numFmtId="38" fontId="0" fillId="2" borderId="24" xfId="0" applyBorder="1" applyAlignment="1">
      <alignment horizontal="center" vertical="center" wrapText="1"/>
    </xf>
    <xf numFmtId="38" fontId="0" fillId="2" borderId="25" xfId="0" applyBorder="1" applyAlignment="1">
      <alignment horizontal="center" vertical="center" wrapText="1"/>
    </xf>
    <xf numFmtId="38" fontId="18" fillId="2" borderId="71" xfId="0" applyFont="1" applyBorder="1" applyAlignment="1">
      <alignment horizontal="center" vertical="center" wrapText="1"/>
    </xf>
    <xf numFmtId="38" fontId="0" fillId="2" borderId="71" xfId="0" applyBorder="1" applyAlignment="1">
      <alignment horizontal="center" vertical="center"/>
    </xf>
    <xf numFmtId="38" fontId="0" fillId="2" borderId="31" xfId="0" applyBorder="1" applyAlignment="1">
      <alignment horizontal="center" vertical="center"/>
    </xf>
    <xf numFmtId="38" fontId="0" fillId="2" borderId="238" xfId="0" applyBorder="1" applyAlignment="1">
      <alignment horizontal="center" vertical="center"/>
    </xf>
    <xf numFmtId="38" fontId="2" fillId="2" borderId="33" xfId="0" applyFont="1" applyBorder="1" applyAlignment="1">
      <alignment horizontal="center" vertical="center"/>
    </xf>
    <xf numFmtId="38" fontId="2" fillId="2" borderId="30" xfId="0" applyFont="1" applyBorder="1" applyAlignment="1">
      <alignment horizontal="center" vertical="center"/>
    </xf>
    <xf numFmtId="38" fontId="3" fillId="2" borderId="106" xfId="0" applyFont="1" applyFill="1" applyBorder="1" applyAlignment="1" applyProtection="1">
      <alignment horizontal="left" vertical="center"/>
      <protection/>
    </xf>
    <xf numFmtId="38" fontId="3" fillId="2" borderId="39" xfId="0" applyFont="1" applyFill="1" applyBorder="1" applyAlignment="1" applyProtection="1">
      <alignment horizontal="left" vertical="center"/>
      <protection/>
    </xf>
    <xf numFmtId="38" fontId="3" fillId="2" borderId="254" xfId="0" applyFont="1" applyFill="1" applyBorder="1" applyAlignment="1" applyProtection="1">
      <alignment horizontal="center" vertical="center"/>
      <protection/>
    </xf>
    <xf numFmtId="38" fontId="3" fillId="2" borderId="70" xfId="0" applyFont="1" applyFill="1" applyBorder="1" applyAlignment="1" applyProtection="1">
      <alignment horizontal="center" vertical="center"/>
      <protection/>
    </xf>
    <xf numFmtId="38" fontId="3" fillId="2" borderId="27" xfId="0" applyFont="1" applyFill="1" applyBorder="1" applyAlignment="1" applyProtection="1">
      <alignment horizontal="center" vertical="center"/>
      <protection/>
    </xf>
    <xf numFmtId="38" fontId="3" fillId="38" borderId="146" xfId="0" applyFont="1" applyFill="1" applyBorder="1" applyAlignment="1" applyProtection="1">
      <alignment horizontal="center" vertical="center"/>
      <protection/>
    </xf>
    <xf numFmtId="38" fontId="3" fillId="2" borderId="106" xfId="0" applyFont="1" applyBorder="1" applyAlignment="1" applyProtection="1">
      <alignment horizontal="left" vertical="center"/>
      <protection/>
    </xf>
    <xf numFmtId="38" fontId="3" fillId="2" borderId="31" xfId="0" applyFont="1" applyBorder="1" applyAlignment="1" applyProtection="1">
      <alignment horizontal="left" vertical="center"/>
      <protection/>
    </xf>
    <xf numFmtId="38" fontId="41" fillId="2" borderId="107" xfId="0" applyFont="1" applyFill="1" applyBorder="1" applyAlignment="1" applyProtection="1">
      <alignment horizontal="center" vertical="center"/>
      <protection/>
    </xf>
    <xf numFmtId="38" fontId="41" fillId="2" borderId="54" xfId="0" applyFont="1" applyFill="1" applyBorder="1" applyAlignment="1" applyProtection="1">
      <alignment horizontal="center" vertical="center"/>
      <protection/>
    </xf>
    <xf numFmtId="38" fontId="41" fillId="2" borderId="11" xfId="0" applyFont="1" applyFill="1" applyBorder="1" applyAlignment="1" applyProtection="1">
      <alignment horizontal="center" vertical="center"/>
      <protection/>
    </xf>
    <xf numFmtId="38" fontId="41" fillId="2" borderId="69" xfId="0" applyFont="1" applyFill="1" applyBorder="1" applyAlignment="1" applyProtection="1">
      <alignment horizontal="center" vertical="center"/>
      <protection/>
    </xf>
    <xf numFmtId="38" fontId="41" fillId="2" borderId="189" xfId="0" applyFont="1" applyFill="1" applyBorder="1" applyAlignment="1" applyProtection="1">
      <alignment horizontal="center" vertical="center"/>
      <protection/>
    </xf>
    <xf numFmtId="38" fontId="41" fillId="2" borderId="81" xfId="0" applyFont="1" applyFill="1" applyBorder="1" applyAlignment="1" applyProtection="1">
      <alignment horizontal="center" vertical="center"/>
      <protection/>
    </xf>
    <xf numFmtId="38" fontId="3" fillId="2" borderId="255" xfId="0" applyFont="1" applyFill="1" applyBorder="1" applyAlignment="1" applyProtection="1">
      <alignment horizontal="center" vertical="center"/>
      <protection/>
    </xf>
    <xf numFmtId="38" fontId="3" fillId="2" borderId="121" xfId="0" applyFont="1" applyFill="1" applyBorder="1" applyAlignment="1" applyProtection="1">
      <alignment horizontal="center" vertical="center"/>
      <protection/>
    </xf>
    <xf numFmtId="38" fontId="3" fillId="2" borderId="93" xfId="0" applyFont="1" applyFill="1" applyBorder="1" applyAlignment="1" applyProtection="1">
      <alignment horizontal="center" vertical="center"/>
      <protection/>
    </xf>
    <xf numFmtId="38" fontId="3" fillId="2" borderId="256" xfId="0" applyFont="1" applyFill="1" applyBorder="1" applyAlignment="1" applyProtection="1">
      <alignment horizontal="center" vertical="center"/>
      <protection/>
    </xf>
    <xf numFmtId="38" fontId="3" fillId="2" borderId="69" xfId="0" applyFont="1" applyFill="1" applyBorder="1" applyAlignment="1" applyProtection="1">
      <alignment horizontal="center" vertical="center"/>
      <protection/>
    </xf>
    <xf numFmtId="38" fontId="3" fillId="2" borderId="81" xfId="0" applyFont="1" applyFill="1" applyBorder="1" applyAlignment="1" applyProtection="1">
      <alignment horizontal="center" vertical="center"/>
      <protection/>
    </xf>
    <xf numFmtId="38" fontId="3" fillId="2" borderId="120" xfId="0" applyFont="1" applyFill="1" applyBorder="1" applyAlignment="1" applyProtection="1">
      <alignment horizontal="center" vertical="center"/>
      <protection/>
    </xf>
    <xf numFmtId="38" fontId="3" fillId="2" borderId="128" xfId="0" applyFont="1" applyFill="1" applyBorder="1" applyAlignment="1" applyProtection="1">
      <alignment horizontal="center" vertical="center"/>
      <protection/>
    </xf>
    <xf numFmtId="38" fontId="3" fillId="2" borderId="125" xfId="0" applyFont="1" applyFill="1" applyBorder="1" applyAlignment="1" applyProtection="1">
      <alignment horizontal="center" vertical="center"/>
      <protection/>
    </xf>
    <xf numFmtId="38" fontId="3" fillId="59" borderId="141" xfId="0" applyFont="1" applyFill="1" applyBorder="1" applyAlignment="1">
      <alignment horizontal="left" vertical="center"/>
    </xf>
    <xf numFmtId="38" fontId="3" fillId="59" borderId="23" xfId="0" applyFont="1" applyFill="1" applyBorder="1" applyAlignment="1">
      <alignment horizontal="left" vertical="center"/>
    </xf>
    <xf numFmtId="38" fontId="3" fillId="59" borderId="11" xfId="0" applyFont="1" applyFill="1" applyBorder="1" applyAlignment="1">
      <alignment horizontal="left" vertical="center"/>
    </xf>
    <xf numFmtId="38" fontId="3" fillId="59" borderId="0" xfId="0" applyFont="1" applyFill="1" applyBorder="1" applyAlignment="1">
      <alignment horizontal="left" vertical="center"/>
    </xf>
    <xf numFmtId="38" fontId="3" fillId="59" borderId="189" xfId="0" applyFont="1" applyFill="1" applyBorder="1" applyAlignment="1">
      <alignment horizontal="left" vertical="center"/>
    </xf>
    <xf numFmtId="38" fontId="3" fillId="59" borderId="29" xfId="0" applyFont="1" applyFill="1" applyBorder="1" applyAlignment="1">
      <alignment horizontal="left" vertical="center"/>
    </xf>
    <xf numFmtId="38" fontId="3" fillId="2" borderId="257" xfId="0" applyFont="1" applyFill="1" applyBorder="1" applyAlignment="1" applyProtection="1">
      <alignment horizontal="center" vertical="center"/>
      <protection/>
    </xf>
    <xf numFmtId="38" fontId="3" fillId="38" borderId="146" xfId="0" applyFont="1" applyFill="1" applyBorder="1" applyAlignment="1">
      <alignment horizontal="center" vertical="center"/>
    </xf>
    <xf numFmtId="38" fontId="3" fillId="2" borderId="136" xfId="0" applyFont="1" applyFill="1" applyBorder="1" applyAlignment="1" applyProtection="1">
      <alignment horizontal="center" vertical="center"/>
      <protection/>
    </xf>
    <xf numFmtId="38" fontId="3" fillId="2" borderId="258" xfId="0" applyFont="1" applyFill="1" applyBorder="1" applyAlignment="1" applyProtection="1">
      <alignment horizontal="center" vertical="center"/>
      <protection/>
    </xf>
    <xf numFmtId="38" fontId="3" fillId="2" borderId="137" xfId="0" applyFont="1" applyFill="1" applyBorder="1" applyAlignment="1" applyProtection="1">
      <alignment horizontal="center" vertical="center"/>
      <protection/>
    </xf>
    <xf numFmtId="38" fontId="3" fillId="2" borderId="107" xfId="0" applyFont="1" applyFill="1" applyBorder="1" applyAlignment="1" applyProtection="1">
      <alignment horizontal="left" vertical="center"/>
      <protection/>
    </xf>
    <xf numFmtId="38" fontId="3" fillId="2" borderId="186" xfId="0" applyFont="1" applyFill="1" applyBorder="1" applyAlignment="1" applyProtection="1">
      <alignment horizontal="left" vertical="center"/>
      <protection/>
    </xf>
    <xf numFmtId="38" fontId="3" fillId="2" borderId="11" xfId="0" applyFont="1" applyFill="1" applyBorder="1" applyAlignment="1" applyProtection="1">
      <alignment horizontal="left" vertical="center"/>
      <protection/>
    </xf>
    <xf numFmtId="38" fontId="3" fillId="2" borderId="0" xfId="0" applyFont="1" applyFill="1" applyBorder="1" applyAlignment="1" applyProtection="1">
      <alignment horizontal="left" vertical="center"/>
      <protection/>
    </xf>
    <xf numFmtId="38" fontId="3" fillId="2" borderId="189" xfId="0" applyFont="1" applyFill="1" applyBorder="1" applyAlignment="1" applyProtection="1">
      <alignment horizontal="left" vertical="center"/>
      <protection/>
    </xf>
    <xf numFmtId="38" fontId="3" fillId="2" borderId="29" xfId="0" applyFont="1" applyFill="1" applyBorder="1" applyAlignment="1" applyProtection="1">
      <alignment horizontal="left" vertical="center"/>
      <protection/>
    </xf>
    <xf numFmtId="38" fontId="0" fillId="2" borderId="60" xfId="0" applyBorder="1" applyAlignment="1">
      <alignment horizontal="right" vertical="top" wrapText="1"/>
    </xf>
    <xf numFmtId="38" fontId="0" fillId="2" borderId="61" xfId="0" applyBorder="1" applyAlignment="1">
      <alignment horizontal="right" vertical="top" wrapText="1"/>
    </xf>
    <xf numFmtId="38" fontId="0" fillId="2" borderId="31" xfId="0" applyBorder="1" applyAlignment="1">
      <alignment horizontal="center"/>
    </xf>
    <xf numFmtId="38" fontId="0" fillId="2" borderId="32" xfId="0" applyBorder="1" applyAlignment="1">
      <alignment horizontal="center"/>
    </xf>
    <xf numFmtId="38" fontId="3" fillId="2" borderId="186" xfId="0" applyFont="1" applyBorder="1" applyAlignment="1">
      <alignment horizontal="center" vertical="top"/>
    </xf>
    <xf numFmtId="38" fontId="3" fillId="2" borderId="62" xfId="0" applyFont="1" applyBorder="1" applyAlignment="1">
      <alignment horizontal="center" vertical="top"/>
    </xf>
    <xf numFmtId="38" fontId="3" fillId="2" borderId="29" xfId="0" applyFont="1" applyBorder="1" applyAlignment="1">
      <alignment horizontal="center" vertical="top"/>
    </xf>
    <xf numFmtId="38" fontId="3" fillId="2" borderId="63" xfId="0" applyFont="1" applyBorder="1" applyAlignment="1">
      <alignment horizontal="center" vertical="top"/>
    </xf>
    <xf numFmtId="38" fontId="1" fillId="38" borderId="94" xfId="0" applyFont="1" applyFill="1" applyBorder="1" applyAlignment="1">
      <alignment horizontal="center"/>
    </xf>
    <xf numFmtId="38" fontId="1" fillId="38" borderId="95" xfId="0" applyFont="1" applyFill="1" applyBorder="1" applyAlignment="1">
      <alignment horizontal="center"/>
    </xf>
    <xf numFmtId="38" fontId="1" fillId="38" borderId="96" xfId="0" applyFont="1" applyFill="1" applyBorder="1" applyAlignment="1">
      <alignment horizontal="center"/>
    </xf>
    <xf numFmtId="38" fontId="1" fillId="38" borderId="94" xfId="0" applyFont="1" applyFill="1" applyBorder="1" applyAlignment="1" applyProtection="1">
      <alignment horizontal="center"/>
      <protection/>
    </xf>
    <xf numFmtId="38" fontId="1" fillId="38" borderId="95" xfId="0" applyFont="1" applyFill="1" applyBorder="1" applyAlignment="1" applyProtection="1">
      <alignment horizontal="center"/>
      <protection/>
    </xf>
    <xf numFmtId="38" fontId="1" fillId="38" borderId="96" xfId="0" applyFont="1" applyFill="1" applyBorder="1" applyAlignment="1" applyProtection="1">
      <alignment horizontal="center"/>
      <protection/>
    </xf>
    <xf numFmtId="38" fontId="0" fillId="2" borderId="11" xfId="0" applyBorder="1" applyAlignment="1">
      <alignment vertical="top"/>
    </xf>
    <xf numFmtId="38" fontId="3" fillId="2" borderId="11" xfId="0" applyFont="1" applyBorder="1" applyAlignment="1">
      <alignment horizontal="right"/>
    </xf>
    <xf numFmtId="38" fontId="3" fillId="2" borderId="69" xfId="0" applyFont="1" applyBorder="1" applyAlignment="1">
      <alignment horizontal="right"/>
    </xf>
    <xf numFmtId="38" fontId="41" fillId="2" borderId="107" xfId="0" applyFont="1" applyBorder="1" applyAlignment="1">
      <alignment horizontal="center" vertical="center"/>
    </xf>
    <xf numFmtId="38" fontId="41" fillId="2" borderId="54" xfId="0" applyFont="1" applyBorder="1" applyAlignment="1">
      <alignment horizontal="center" vertical="center"/>
    </xf>
    <xf numFmtId="38" fontId="41" fillId="2" borderId="11" xfId="0" applyFont="1" applyBorder="1" applyAlignment="1">
      <alignment horizontal="center" vertical="center"/>
    </xf>
    <xf numFmtId="38" fontId="41" fillId="2" borderId="69" xfId="0" applyFont="1" applyBorder="1" applyAlignment="1">
      <alignment horizontal="center" vertical="center"/>
    </xf>
    <xf numFmtId="6" fontId="0" fillId="2" borderId="15" xfId="44" applyFill="1" applyBorder="1" applyAlignment="1">
      <alignment horizontal="center"/>
      <protection/>
    </xf>
    <xf numFmtId="6" fontId="0" fillId="2" borderId="85" xfId="44" applyFill="1" applyBorder="1" applyAlignment="1">
      <alignment horizontal="center"/>
      <protection/>
    </xf>
    <xf numFmtId="38" fontId="0" fillId="2" borderId="106" xfId="0" applyFill="1" applyBorder="1" applyAlignment="1">
      <alignment/>
    </xf>
    <xf numFmtId="38" fontId="0" fillId="2" borderId="39" xfId="0" applyFill="1" applyBorder="1" applyAlignment="1">
      <alignment/>
    </xf>
    <xf numFmtId="38" fontId="0" fillId="2" borderId="24" xfId="48" applyFill="1" applyBorder="1">
      <alignment/>
      <protection/>
    </xf>
    <xf numFmtId="38" fontId="0" fillId="2" borderId="3" xfId="48" applyFill="1" applyBorder="1">
      <alignment/>
      <protection/>
    </xf>
    <xf numFmtId="38" fontId="3" fillId="2" borderId="106" xfId="0" applyFont="1" applyFill="1" applyBorder="1" applyAlignment="1">
      <alignment/>
    </xf>
    <xf numFmtId="38" fontId="0" fillId="2" borderId="92" xfId="0" applyFill="1" applyBorder="1" applyAlignment="1">
      <alignment horizontal="left" vertical="center" wrapText="1"/>
    </xf>
    <xf numFmtId="38" fontId="0" fillId="2" borderId="18" xfId="0" applyFill="1" applyBorder="1" applyAlignment="1">
      <alignment horizontal="left" vertical="center" wrapText="1"/>
    </xf>
    <xf numFmtId="38" fontId="1" fillId="2" borderId="141" xfId="0" applyFont="1" applyBorder="1" applyAlignment="1">
      <alignment horizontal="left" vertical="center"/>
    </xf>
    <xf numFmtId="38" fontId="1" fillId="2" borderId="251" xfId="0" applyFont="1" applyBorder="1" applyAlignment="1">
      <alignment horizontal="left" vertical="center"/>
    </xf>
    <xf numFmtId="38" fontId="1" fillId="2" borderId="11" xfId="0" applyFont="1" applyBorder="1" applyAlignment="1">
      <alignment horizontal="left" vertical="center"/>
    </xf>
    <xf numFmtId="38" fontId="1" fillId="2" borderId="69" xfId="0" applyFont="1" applyBorder="1" applyAlignment="1">
      <alignment horizontal="left" vertical="center"/>
    </xf>
    <xf numFmtId="38" fontId="0" fillId="2" borderId="106" xfId="0" applyFill="1" applyBorder="1" applyAlignment="1">
      <alignment horizontal="left"/>
    </xf>
    <xf numFmtId="38" fontId="0" fillId="2" borderId="39" xfId="0" applyFill="1" applyBorder="1" applyAlignment="1">
      <alignment horizontal="left"/>
    </xf>
    <xf numFmtId="38" fontId="3" fillId="2" borderId="94" xfId="0" applyFont="1" applyFill="1" applyBorder="1" applyAlignment="1">
      <alignment/>
    </xf>
    <xf numFmtId="38" fontId="0" fillId="2" borderId="110" xfId="0" applyBorder="1" applyAlignment="1">
      <alignment/>
    </xf>
    <xf numFmtId="38" fontId="0" fillId="2" borderId="106" xfId="0" applyFont="1" applyFill="1" applyBorder="1" applyAlignment="1">
      <alignment vertical="top"/>
    </xf>
    <xf numFmtId="38" fontId="0" fillId="2" borderId="106" xfId="0" applyFont="1" applyFill="1" applyBorder="1" applyAlignment="1">
      <alignment/>
    </xf>
    <xf numFmtId="38" fontId="18" fillId="2" borderId="71" xfId="0" applyFont="1" applyBorder="1" applyAlignment="1" applyProtection="1">
      <alignment horizontal="left" vertical="top" wrapText="1"/>
      <protection locked="0"/>
    </xf>
    <xf numFmtId="38" fontId="18" fillId="2" borderId="31" xfId="0" applyFont="1" applyBorder="1" applyAlignment="1" applyProtection="1">
      <alignment horizontal="left" vertical="top" wrapText="1"/>
      <protection locked="0"/>
    </xf>
    <xf numFmtId="38" fontId="18" fillId="2" borderId="39" xfId="0" applyFont="1" applyBorder="1" applyAlignment="1" applyProtection="1">
      <alignment horizontal="left" vertical="top" wrapText="1"/>
      <protection locked="0"/>
    </xf>
    <xf numFmtId="38" fontId="37" fillId="2" borderId="71" xfId="63" applyNumberFormat="1" applyFill="1" applyBorder="1" applyAlignment="1" applyProtection="1">
      <alignment horizontal="left"/>
      <protection/>
    </xf>
    <xf numFmtId="38" fontId="37" fillId="2" borderId="31" xfId="63" applyNumberFormat="1" applyFill="1" applyBorder="1" applyAlignment="1" applyProtection="1">
      <alignment horizontal="left"/>
      <protection/>
    </xf>
    <xf numFmtId="38" fontId="37" fillId="2" borderId="39" xfId="63" applyNumberFormat="1" applyFill="1" applyBorder="1" applyAlignment="1" applyProtection="1">
      <alignment horizontal="left"/>
      <protection/>
    </xf>
    <xf numFmtId="38" fontId="3" fillId="2" borderId="189" xfId="0" applyFont="1" applyBorder="1" applyAlignment="1" applyProtection="1">
      <alignment vertical="center"/>
      <protection/>
    </xf>
    <xf numFmtId="38" fontId="3" fillId="2" borderId="29" xfId="0" applyFont="1" applyBorder="1" applyAlignment="1" applyProtection="1">
      <alignment vertical="center"/>
      <protection/>
    </xf>
    <xf numFmtId="38" fontId="3" fillId="2" borderId="81" xfId="0" applyFont="1" applyBorder="1" applyAlignment="1" applyProtection="1">
      <alignment vertical="center"/>
      <protection/>
    </xf>
    <xf numFmtId="38" fontId="3" fillId="2" borderId="33" xfId="0" applyFont="1" applyBorder="1" applyAlignment="1" applyProtection="1">
      <alignment horizontal="center" vertical="center" wrapText="1"/>
      <protection/>
    </xf>
    <xf numFmtId="38" fontId="3" fillId="2" borderId="27" xfId="0" applyFont="1" applyBorder="1" applyAlignment="1" applyProtection="1">
      <alignment horizontal="center" vertical="center" wrapText="1"/>
      <protection/>
    </xf>
    <xf numFmtId="38" fontId="3" fillId="2" borderId="36" xfId="0" applyFont="1" applyBorder="1" applyAlignment="1" applyProtection="1">
      <alignment horizontal="center" vertical="center" wrapText="1"/>
      <protection/>
    </xf>
    <xf numFmtId="38" fontId="3" fillId="2" borderId="105" xfId="0" applyFont="1" applyBorder="1" applyAlignment="1" applyProtection="1">
      <alignment horizontal="center" vertical="center" wrapText="1"/>
      <protection/>
    </xf>
    <xf numFmtId="38" fontId="0" fillId="2" borderId="34" xfId="48" applyFill="1" applyBorder="1" applyProtection="1">
      <alignment/>
      <protection/>
    </xf>
    <xf numFmtId="38" fontId="0" fillId="2" borderId="27" xfId="48" applyFill="1" applyBorder="1" applyProtection="1">
      <alignment/>
      <protection/>
    </xf>
    <xf numFmtId="38" fontId="1" fillId="2" borderId="160" xfId="0" applyFont="1" applyBorder="1" applyAlignment="1" applyProtection="1">
      <alignment horizontal="left" vertical="center"/>
      <protection/>
    </xf>
    <xf numFmtId="38" fontId="1" fillId="2" borderId="172" xfId="0" applyFont="1" applyBorder="1" applyAlignment="1" applyProtection="1">
      <alignment horizontal="left" vertical="center"/>
      <protection/>
    </xf>
    <xf numFmtId="38" fontId="3" fillId="2" borderId="177" xfId="0" applyFont="1" applyBorder="1" applyAlignment="1" applyProtection="1">
      <alignment horizontal="right" vertical="center"/>
      <protection/>
    </xf>
    <xf numFmtId="38" fontId="3" fillId="2" borderId="13" xfId="0" applyFont="1" applyBorder="1" applyAlignment="1" applyProtection="1">
      <alignment horizontal="right" vertical="center"/>
      <protection/>
    </xf>
    <xf numFmtId="38" fontId="3" fillId="2" borderId="152" xfId="0" applyFont="1" applyBorder="1" applyAlignment="1" applyProtection="1">
      <alignment horizontal="right" vertical="center"/>
      <protection/>
    </xf>
    <xf numFmtId="38" fontId="0" fillId="2" borderId="106" xfId="0" applyFont="1" applyFill="1" applyBorder="1" applyAlignment="1" applyProtection="1">
      <alignment vertical="top"/>
      <protection/>
    </xf>
    <xf numFmtId="38" fontId="0" fillId="2" borderId="39" xfId="0" applyFill="1" applyBorder="1" applyAlignment="1" applyProtection="1">
      <alignment/>
      <protection/>
    </xf>
    <xf numFmtId="38" fontId="0" fillId="2" borderId="95" xfId="0" applyBorder="1" applyAlignment="1" applyProtection="1">
      <alignment horizontal="center"/>
      <protection/>
    </xf>
    <xf numFmtId="38" fontId="0" fillId="2" borderId="96" xfId="0" applyBorder="1" applyAlignment="1" applyProtection="1">
      <alignment/>
      <protection/>
    </xf>
    <xf numFmtId="38" fontId="37" fillId="2" borderId="0" xfId="63" applyNumberFormat="1" applyFill="1" applyAlignment="1" applyProtection="1">
      <alignment/>
      <protection/>
    </xf>
    <xf numFmtId="38" fontId="3" fillId="2" borderId="24" xfId="0" applyFont="1" applyBorder="1" applyAlignment="1" applyProtection="1">
      <alignment horizontal="left"/>
      <protection/>
    </xf>
    <xf numFmtId="38" fontId="3" fillId="2" borderId="3" xfId="0" applyFont="1" applyBorder="1" applyAlignment="1" applyProtection="1">
      <alignment horizontal="left"/>
      <protection/>
    </xf>
    <xf numFmtId="6" fontId="3" fillId="2" borderId="24" xfId="44" applyFont="1" applyFill="1" applyBorder="1" applyAlignment="1" applyProtection="1">
      <alignment horizontal="left"/>
      <protection/>
    </xf>
    <xf numFmtId="6" fontId="3" fillId="2" borderId="3" xfId="44" applyFont="1" applyFill="1" applyBorder="1" applyAlignment="1" applyProtection="1">
      <alignment horizontal="left"/>
      <protection/>
    </xf>
    <xf numFmtId="5" fontId="37" fillId="2" borderId="3" xfId="63" applyNumberFormat="1" applyFill="1" applyBorder="1" applyAlignment="1" applyProtection="1">
      <alignment/>
      <protection/>
    </xf>
    <xf numFmtId="38" fontId="0" fillId="2" borderId="71" xfId="0" applyBorder="1" applyAlignment="1" applyProtection="1">
      <alignment/>
      <protection/>
    </xf>
    <xf numFmtId="3" fontId="37" fillId="2" borderId="71" xfId="63" applyNumberFormat="1" applyFill="1" applyBorder="1" applyAlignment="1" applyProtection="1">
      <alignment horizontal="left"/>
      <protection/>
    </xf>
    <xf numFmtId="3" fontId="37" fillId="2" borderId="31" xfId="63" applyNumberFormat="1" applyFill="1" applyBorder="1" applyAlignment="1" applyProtection="1">
      <alignment horizontal="left"/>
      <protection/>
    </xf>
    <xf numFmtId="3" fontId="37" fillId="2" borderId="39" xfId="63" applyNumberFormat="1" applyFill="1" applyBorder="1" applyAlignment="1" applyProtection="1">
      <alignment horizontal="left"/>
      <protection/>
    </xf>
    <xf numFmtId="38" fontId="41" fillId="2" borderId="31" xfId="0" applyFont="1" applyBorder="1" applyAlignment="1" applyProtection="1">
      <alignment horizontal="center" vertical="center"/>
      <protection/>
    </xf>
    <xf numFmtId="38" fontId="41" fillId="2" borderId="39" xfId="0" applyFont="1" applyBorder="1" applyAlignment="1" applyProtection="1">
      <alignment horizontal="center" vertical="center"/>
      <protection/>
    </xf>
    <xf numFmtId="38" fontId="0" fillId="2" borderId="106" xfId="48" applyFill="1" applyBorder="1" applyAlignment="1" applyProtection="1">
      <alignment horizontal="left"/>
      <protection/>
    </xf>
    <xf numFmtId="38" fontId="0" fillId="2" borderId="39" xfId="48" applyFill="1" applyBorder="1" applyAlignment="1" applyProtection="1">
      <alignment horizontal="left"/>
      <protection/>
    </xf>
    <xf numFmtId="38" fontId="0" fillId="2" borderId="106" xfId="0" applyFont="1" applyFill="1" applyBorder="1" applyAlignment="1" applyProtection="1">
      <alignment/>
      <protection/>
    </xf>
    <xf numFmtId="38" fontId="3" fillId="2" borderId="94" xfId="0" applyFont="1" applyFill="1" applyBorder="1" applyAlignment="1" applyProtection="1">
      <alignment/>
      <protection/>
    </xf>
    <xf numFmtId="38" fontId="0" fillId="2" borderId="110" xfId="0" applyBorder="1" applyAlignment="1" applyProtection="1">
      <alignment/>
      <protection/>
    </xf>
    <xf numFmtId="38" fontId="0" fillId="2" borderId="107" xfId="48" applyFill="1" applyBorder="1" applyAlignment="1" applyProtection="1">
      <alignment horizontal="left"/>
      <protection/>
    </xf>
    <xf numFmtId="38" fontId="0" fillId="2" borderId="54" xfId="48" applyFill="1" applyBorder="1" applyAlignment="1" applyProtection="1">
      <alignment horizontal="left"/>
      <protection/>
    </xf>
    <xf numFmtId="38" fontId="0" fillId="2" borderId="43" xfId="0" applyFill="1" applyBorder="1" applyAlignment="1" applyProtection="1">
      <alignment horizontal="left" vertical="top" wrapText="1"/>
      <protection/>
    </xf>
    <xf numFmtId="38" fontId="0" fillId="2" borderId="41" xfId="0" applyFill="1" applyBorder="1" applyAlignment="1" applyProtection="1">
      <alignment horizontal="left" vertical="top" wrapText="1"/>
      <protection/>
    </xf>
    <xf numFmtId="38" fontId="0" fillId="2" borderId="106" xfId="0" applyFill="1" applyBorder="1" applyAlignment="1" applyProtection="1">
      <alignment/>
      <protection/>
    </xf>
    <xf numFmtId="38" fontId="3" fillId="2" borderId="106" xfId="0" applyFont="1" applyFill="1" applyBorder="1" applyAlignment="1" applyProtection="1">
      <alignment/>
      <protection/>
    </xf>
    <xf numFmtId="38" fontId="0" fillId="2" borderId="106" xfId="0" applyFill="1" applyBorder="1" applyAlignment="1" applyProtection="1">
      <alignment horizontal="left"/>
      <protection/>
    </xf>
    <xf numFmtId="38" fontId="0" fillId="2" borderId="39" xfId="0" applyFill="1" applyBorder="1" applyAlignment="1" applyProtection="1">
      <alignment horizontal="left"/>
      <protection/>
    </xf>
    <xf numFmtId="38" fontId="0" fillId="2" borderId="107" xfId="0" applyFill="1" applyBorder="1" applyAlignment="1" applyProtection="1">
      <alignment horizontal="left" vertical="center" wrapText="1"/>
      <protection/>
    </xf>
    <xf numFmtId="38" fontId="0" fillId="2" borderId="54" xfId="0" applyFill="1" applyBorder="1" applyAlignment="1" applyProtection="1">
      <alignment horizontal="left" vertical="center" wrapText="1"/>
      <protection/>
    </xf>
    <xf numFmtId="38" fontId="0" fillId="2" borderId="24" xfId="0" applyFill="1" applyBorder="1" applyAlignment="1" applyProtection="1">
      <alignment horizontal="left" vertical="top" wrapText="1"/>
      <protection/>
    </xf>
    <xf numFmtId="38" fontId="0" fillId="2" borderId="3" xfId="0" applyFill="1" applyBorder="1" applyAlignment="1" applyProtection="1">
      <alignment horizontal="left" vertical="top" wrapText="1"/>
      <protection/>
    </xf>
    <xf numFmtId="38" fontId="0" fillId="2" borderId="92" xfId="0" applyFill="1" applyBorder="1" applyAlignment="1">
      <alignment/>
    </xf>
    <xf numFmtId="38" fontId="0" fillId="2" borderId="18" xfId="0" applyFill="1" applyBorder="1" applyAlignment="1">
      <alignment/>
    </xf>
    <xf numFmtId="38" fontId="1" fillId="2" borderId="141" xfId="0" applyFont="1" applyBorder="1" applyAlignment="1">
      <alignment horizontal="center" vertical="center"/>
    </xf>
    <xf numFmtId="38" fontId="1" fillId="2" borderId="251" xfId="0" applyFont="1" applyBorder="1" applyAlignment="1">
      <alignment horizontal="center" vertical="center"/>
    </xf>
    <xf numFmtId="38" fontId="1" fillId="2" borderId="189" xfId="0" applyFont="1" applyBorder="1" applyAlignment="1">
      <alignment horizontal="center" vertical="center"/>
    </xf>
    <xf numFmtId="38" fontId="1" fillId="2" borderId="81" xfId="0" applyFont="1" applyBorder="1" applyAlignment="1">
      <alignment horizontal="center" vertical="center"/>
    </xf>
    <xf numFmtId="38" fontId="0" fillId="2" borderId="106" xfId="48" applyFill="1" applyBorder="1" applyAlignment="1">
      <alignment horizontal="left"/>
      <protection/>
    </xf>
    <xf numFmtId="38" fontId="0" fillId="2" borderId="39" xfId="48" applyFill="1" applyBorder="1" applyAlignment="1">
      <alignment horizontal="left"/>
      <protection/>
    </xf>
    <xf numFmtId="38" fontId="3" fillId="2" borderId="107" xfId="0" applyFont="1" applyBorder="1" applyAlignment="1">
      <alignment/>
    </xf>
    <xf numFmtId="38" fontId="3" fillId="2" borderId="186" xfId="0" applyFont="1" applyBorder="1" applyAlignment="1">
      <alignment/>
    </xf>
    <xf numFmtId="38" fontId="3" fillId="2" borderId="11" xfId="0" applyFont="1" applyBorder="1" applyAlignment="1">
      <alignment/>
    </xf>
    <xf numFmtId="38" fontId="3" fillId="2" borderId="0" xfId="0" applyFont="1" applyBorder="1" applyAlignment="1">
      <alignment/>
    </xf>
    <xf numFmtId="38" fontId="0" fillId="2" borderId="0" xfId="0" applyBorder="1" applyAlignment="1">
      <alignment horizontal="left"/>
    </xf>
    <xf numFmtId="38" fontId="0" fillId="2" borderId="92" xfId="48" applyFill="1" applyBorder="1" applyAlignment="1">
      <alignment horizontal="left"/>
      <protection/>
    </xf>
    <xf numFmtId="38" fontId="0" fillId="2" borderId="18" xfId="48" applyFill="1" applyBorder="1" applyAlignment="1">
      <alignment horizontal="left"/>
      <protection/>
    </xf>
    <xf numFmtId="38" fontId="0" fillId="2" borderId="0" xfId="0" applyBorder="1" applyAlignment="1">
      <alignment horizontal="left" vertical="top" wrapText="1"/>
    </xf>
    <xf numFmtId="38" fontId="0" fillId="2" borderId="116" xfId="0" applyFill="1" applyBorder="1" applyAlignment="1">
      <alignment horizontal="left" vertical="top" wrapText="1"/>
    </xf>
    <xf numFmtId="38" fontId="0" fillId="2" borderId="0" xfId="0" applyFill="1" applyBorder="1" applyAlignment="1">
      <alignment horizontal="left" vertical="top" wrapText="1"/>
    </xf>
    <xf numFmtId="38" fontId="0" fillId="2" borderId="117" xfId="0" applyFill="1" applyBorder="1" applyAlignment="1">
      <alignment horizontal="left" vertical="top" wrapText="1"/>
    </xf>
    <xf numFmtId="38" fontId="0" fillId="2" borderId="92" xfId="0" applyFill="1" applyBorder="1" applyAlignment="1" applyProtection="1">
      <alignment horizontal="left" vertical="top" wrapText="1" indent="1"/>
      <protection/>
    </xf>
    <xf numFmtId="38" fontId="0" fillId="2" borderId="18" xfId="0" applyFill="1" applyBorder="1" applyAlignment="1" applyProtection="1">
      <alignment horizontal="left" vertical="top" wrapText="1" indent="1"/>
      <protection/>
    </xf>
    <xf numFmtId="38" fontId="0" fillId="2" borderId="24" xfId="0" applyFill="1" applyBorder="1" applyAlignment="1" applyProtection="1">
      <alignment horizontal="left" vertical="top" wrapText="1" indent="1"/>
      <protection/>
    </xf>
    <xf numFmtId="38" fontId="0" fillId="2" borderId="3" xfId="0" applyFill="1" applyBorder="1" applyAlignment="1" applyProtection="1">
      <alignment horizontal="left" vertical="top" wrapText="1" indent="1"/>
      <protection/>
    </xf>
    <xf numFmtId="38" fontId="0" fillId="2" borderId="106" xfId="0" applyFill="1" applyBorder="1" applyAlignment="1">
      <alignment horizontal="left" vertical="top" wrapText="1" indent="1"/>
    </xf>
    <xf numFmtId="38" fontId="0" fillId="2" borderId="39" xfId="0" applyFill="1" applyBorder="1" applyAlignment="1">
      <alignment horizontal="left" vertical="top" wrapText="1" indent="1"/>
    </xf>
    <xf numFmtId="38" fontId="3" fillId="2" borderId="106" xfId="0" applyFont="1" applyFill="1" applyBorder="1" applyAlignment="1">
      <alignment horizontal="left"/>
    </xf>
    <xf numFmtId="38" fontId="3" fillId="2" borderId="39" xfId="0" applyFont="1" applyFill="1" applyBorder="1" applyAlignment="1">
      <alignment horizontal="left"/>
    </xf>
    <xf numFmtId="38" fontId="37" fillId="2" borderId="106" xfId="63" applyNumberFormat="1" applyFill="1" applyBorder="1" applyAlignment="1" applyProtection="1">
      <alignment horizontal="left"/>
      <protection/>
    </xf>
    <xf numFmtId="38" fontId="37" fillId="2" borderId="24" xfId="63" applyNumberFormat="1" applyFill="1" applyBorder="1" applyAlignment="1" applyProtection="1">
      <alignment horizontal="left"/>
      <protection/>
    </xf>
    <xf numFmtId="38" fontId="37" fillId="2" borderId="3" xfId="63" applyNumberFormat="1" applyFill="1" applyBorder="1" applyAlignment="1" applyProtection="1">
      <alignment horizontal="left"/>
      <protection/>
    </xf>
    <xf numFmtId="38" fontId="3" fillId="2" borderId="43" xfId="48" applyFont="1" applyFill="1" applyBorder="1" applyAlignment="1">
      <alignment horizontal="left"/>
      <protection/>
    </xf>
    <xf numFmtId="38" fontId="3" fillId="2" borderId="41" xfId="48" applyFont="1" applyFill="1" applyBorder="1" applyAlignment="1">
      <alignment horizontal="left"/>
      <protection/>
    </xf>
    <xf numFmtId="38" fontId="37" fillId="2" borderId="24" xfId="63" applyNumberFormat="1" applyFont="1" applyFill="1" applyBorder="1" applyAlignment="1" applyProtection="1">
      <alignment horizontal="left"/>
      <protection/>
    </xf>
    <xf numFmtId="38" fontId="37" fillId="2" borderId="106" xfId="63" applyNumberFormat="1" applyFont="1" applyFill="1" applyBorder="1" applyAlignment="1" applyProtection="1">
      <alignment horizontal="left"/>
      <protection/>
    </xf>
    <xf numFmtId="38" fontId="37" fillId="2" borderId="34" xfId="63" applyNumberFormat="1" applyFill="1" applyBorder="1" applyAlignment="1" applyProtection="1">
      <alignment/>
      <protection/>
    </xf>
    <xf numFmtId="38" fontId="37" fillId="2" borderId="27" xfId="63" applyNumberFormat="1" applyFill="1" applyBorder="1" applyAlignment="1" applyProtection="1">
      <alignment/>
      <protection/>
    </xf>
    <xf numFmtId="38" fontId="37" fillId="2" borderId="92" xfId="63" applyNumberFormat="1" applyFill="1" applyBorder="1" applyAlignment="1" applyProtection="1">
      <alignment horizontal="left"/>
      <protection/>
    </xf>
    <xf numFmtId="38" fontId="37" fillId="2" borderId="18" xfId="63" applyNumberFormat="1" applyFill="1" applyBorder="1" applyAlignment="1" applyProtection="1">
      <alignment horizontal="left"/>
      <protection/>
    </xf>
    <xf numFmtId="38" fontId="37" fillId="2" borderId="106" xfId="63" applyNumberFormat="1" applyFont="1" applyFill="1" applyBorder="1" applyAlignment="1" applyProtection="1" quotePrefix="1">
      <alignment horizontal="left" indent="2"/>
      <protection/>
    </xf>
    <xf numFmtId="38" fontId="37" fillId="2" borderId="39" xfId="63" applyNumberFormat="1" applyFill="1" applyBorder="1" applyAlignment="1" applyProtection="1">
      <alignment horizontal="left" indent="2"/>
      <protection/>
    </xf>
    <xf numFmtId="38" fontId="3" fillId="2" borderId="106" xfId="48" applyFont="1" applyFill="1" applyBorder="1">
      <alignment/>
      <protection/>
    </xf>
    <xf numFmtId="38" fontId="3" fillId="2" borderId="39" xfId="48" applyFont="1" applyFill="1" applyBorder="1">
      <alignment/>
      <protection/>
    </xf>
    <xf numFmtId="38" fontId="3" fillId="2" borderId="34" xfId="48" applyFont="1" applyFill="1" applyBorder="1" applyAlignment="1">
      <alignment horizontal="left"/>
      <protection/>
    </xf>
    <xf numFmtId="38" fontId="3" fillId="2" borderId="27" xfId="48" applyFont="1" applyFill="1" applyBorder="1" applyAlignment="1">
      <alignment horizontal="left"/>
      <protection/>
    </xf>
    <xf numFmtId="38" fontId="37" fillId="2" borderId="106" xfId="63" applyNumberFormat="1" applyFill="1" applyBorder="1" applyAlignment="1" applyProtection="1" quotePrefix="1">
      <alignment horizontal="left" indent="2"/>
      <protection/>
    </xf>
    <xf numFmtId="38" fontId="37" fillId="2" borderId="24" xfId="63" applyNumberFormat="1" applyFill="1" applyBorder="1" applyAlignment="1" applyProtection="1">
      <alignment/>
      <protection/>
    </xf>
    <xf numFmtId="38" fontId="37" fillId="2" borderId="3" xfId="63" applyNumberFormat="1" applyFill="1" applyBorder="1" applyAlignment="1" applyProtection="1">
      <alignment/>
      <protection/>
    </xf>
    <xf numFmtId="38" fontId="3" fillId="2" borderId="43" xfId="48" applyFont="1" applyFill="1" applyBorder="1">
      <alignment/>
      <protection/>
    </xf>
    <xf numFmtId="38" fontId="3" fillId="2" borderId="41" xfId="48" applyFont="1" applyFill="1" applyBorder="1">
      <alignment/>
      <protection/>
    </xf>
    <xf numFmtId="38" fontId="0" fillId="2" borderId="118" xfId="0" applyFont="1" applyFill="1" applyBorder="1" applyAlignment="1">
      <alignment horizontal="left" vertical="top" wrapText="1"/>
    </xf>
    <xf numFmtId="38" fontId="0" fillId="2" borderId="65" xfId="0" applyBorder="1" applyAlignment="1">
      <alignment horizontal="left" vertical="top" wrapText="1"/>
    </xf>
    <xf numFmtId="38" fontId="0" fillId="2" borderId="119" xfId="0" applyBorder="1" applyAlignment="1">
      <alignment horizontal="left" vertical="top" wrapText="1"/>
    </xf>
    <xf numFmtId="38" fontId="0" fillId="2" borderId="259" xfId="0" applyFont="1" applyFill="1" applyBorder="1" applyAlignment="1" applyProtection="1">
      <alignment horizontal="center" vertical="center" wrapText="1"/>
      <protection/>
    </xf>
    <xf numFmtId="38" fontId="0" fillId="2" borderId="260" xfId="0" applyBorder="1" applyAlignment="1">
      <alignment horizontal="center" vertical="center" wrapText="1"/>
    </xf>
    <xf numFmtId="38" fontId="69" fillId="2" borderId="113" xfId="0" applyFont="1" applyBorder="1" applyAlignment="1">
      <alignment horizontal="left" vertical="top" wrapText="1"/>
    </xf>
    <xf numFmtId="38" fontId="0" fillId="2" borderId="114" xfId="0" applyBorder="1" applyAlignment="1">
      <alignment horizontal="left" vertical="top" wrapText="1"/>
    </xf>
    <xf numFmtId="38" fontId="0" fillId="2" borderId="115" xfId="0" applyBorder="1" applyAlignment="1">
      <alignment horizontal="left" vertical="top" wrapText="1"/>
    </xf>
    <xf numFmtId="38" fontId="0" fillId="2" borderId="0" xfId="0"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0) L Black" xfId="50"/>
    <cellStyle name="Curr (1,234.00) U Blue" xfId="51"/>
    <cellStyle name="Currency" xfId="52"/>
    <cellStyle name="Currency [0]" xfId="53"/>
    <cellStyle name="Dezimal [0]_Compiling Utility Macros" xfId="54"/>
    <cellStyle name="Dezimal_Compiling Utility Macros"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 (1,234) L Black" xfId="68"/>
    <cellStyle name="Num (1,234) U Blue" xfId="69"/>
    <cellStyle name="Num (1,234.0) L Black" xfId="70"/>
    <cellStyle name="Num (1,234.0) U Blue" xfId="71"/>
    <cellStyle name="Num (1,234.10) L Black" xfId="72"/>
    <cellStyle name="Num (1,234.10) U Blue" xfId="73"/>
    <cellStyle name="Output" xfId="74"/>
    <cellStyle name="Percent" xfId="75"/>
    <cellStyle name="Percent 00.00% L Black" xfId="76"/>
    <cellStyle name="Percent 00.00% U Blue" xfId="77"/>
    <cellStyle name="Standard_Anpassen der Amortisation" xfId="78"/>
    <cellStyle name="Title" xfId="79"/>
    <cellStyle name="Total" xfId="80"/>
    <cellStyle name="Währung [0]_Compiling Utility Macros" xfId="81"/>
    <cellStyle name="Währung_Compiling Utility Macros"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Historical Analysis of Ratios</a:t>
            </a:r>
          </a:p>
        </c:rich>
      </c:tx>
      <c:layout/>
      <c:spPr>
        <a:noFill/>
        <a:ln>
          <a:noFill/>
        </a:ln>
      </c:spPr>
    </c:title>
    <c:plotArea>
      <c:layout/>
      <c:lineChart>
        <c:grouping val="standard"/>
        <c:varyColors val="0"/>
        <c:ser>
          <c:idx val="0"/>
          <c:order val="0"/>
          <c:tx>
            <c:strRef>
              <c:f>'Historical Ratios'!$A$82:$B$82</c:f>
              <c:strCache>
                <c:ptCount val="1"/>
                <c:pt idx="0">
                  <c:v>Current Ratio (Current Assets / Current Liabilities)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'Historical Ratios'!$C$75:$H$75</c:f>
              <c:strCache/>
            </c:strRef>
          </c:cat>
          <c:val>
            <c:numRef>
              <c:f>'Historical Ratios'!$C$82:$H$82</c:f>
              <c:numCache/>
            </c:numRef>
          </c:val>
          <c:smooth val="0"/>
        </c:ser>
        <c:ser>
          <c:idx val="1"/>
          <c:order val="1"/>
          <c:tx>
            <c:strRef>
              <c:f>'Historical Ratios'!$A$83:$B$83</c:f>
              <c:strCache>
                <c:ptCount val="1"/>
                <c:pt idx="0">
                  <c:v>Debt Structure Ratio (Current Liabilities / Total Liabilities)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'Historical Ratios'!$C$75:$H$75</c:f>
              <c:strCache/>
            </c:strRef>
          </c:cat>
          <c:val>
            <c:numRef>
              <c:f>'Historical Ratios'!$C$83:$H$83</c:f>
              <c:numCache/>
            </c:numRef>
          </c:val>
          <c:smooth val="0"/>
        </c:ser>
        <c:ser>
          <c:idx val="2"/>
          <c:order val="2"/>
          <c:tx>
            <c:strRef>
              <c:f>'Historical Ratios'!$A$86:$B$86</c:f>
              <c:strCache>
                <c:ptCount val="1"/>
                <c:pt idx="0">
                  <c:v>Leverage Ratio (Total Liabilities / Net Worth)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'Historical Ratios'!$C$75:$H$75</c:f>
              <c:strCache/>
            </c:strRef>
          </c:cat>
          <c:val>
            <c:numRef>
              <c:f>'Historical Ratios'!$C$86:$H$86</c:f>
              <c:numCache/>
            </c:numRef>
          </c:val>
          <c:smooth val="0"/>
        </c:ser>
        <c:ser>
          <c:idx val="3"/>
          <c:order val="3"/>
          <c:tx>
            <c:strRef>
              <c:f>'Historical Ratios'!$A$87:$B$87</c:f>
              <c:strCache>
                <c:ptCount val="1"/>
                <c:pt idx="0">
                  <c:v>Debt Ratio (Total Liabilities / Total Assets)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'Historical Ratios'!$C$75:$H$75</c:f>
              <c:strCache/>
            </c:strRef>
          </c:cat>
          <c:val>
            <c:numRef>
              <c:f>'Historical Ratios'!$C$87:$H$87</c:f>
              <c:numCache/>
            </c:numRef>
          </c:val>
          <c:smooth val="0"/>
        </c:ser>
        <c:ser>
          <c:idx val="4"/>
          <c:order val="4"/>
          <c:tx>
            <c:strRef>
              <c:f>'Historical Ratios'!$A$88:$B$88</c:f>
              <c:strCache>
                <c:ptCount val="1"/>
                <c:pt idx="0">
                  <c:v>Equity Ratio (Net Worth / Total Assets)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'Historical Ratios'!$C$75:$H$75</c:f>
              <c:strCache/>
            </c:strRef>
          </c:cat>
          <c:val>
            <c:numRef>
              <c:f>'Historical Ratios'!$C$88:$H$88</c:f>
              <c:numCache/>
            </c:numRef>
          </c:val>
          <c:smooth val="0"/>
        </c:ser>
        <c:marker val="1"/>
        <c:axId val="50948782"/>
        <c:axId val="55885855"/>
      </c:lineChart>
      <c:dateAx>
        <c:axId val="50948782"/>
        <c:scaling>
          <c:orientation val="minMax"/>
        </c:scaling>
        <c:axPos val="b"/>
        <c:title>
          <c:tx>
            <c:rich>
              <a:bodyPr vert="horz" rot="0" anchor="ctr"/>
              <a:lstStyle/>
              <a:p>
                <a:pPr algn="ctr">
                  <a:defRPr/>
                </a:pPr>
                <a:r>
                  <a:rPr lang="en-US" cap="none" sz="325" b="1" i="0" u="none" baseline="0">
                    <a:solidFill>
                      <a:srgbClr val="000000"/>
                    </a:solidFill>
                    <a:latin typeface="Arial"/>
                    <a:ea typeface="Arial"/>
                    <a:cs typeface="Arial"/>
                  </a:rPr>
                  <a:t>Year</a:t>
                </a:r>
              </a:p>
            </c:rich>
          </c:tx>
          <c:layout/>
          <c:overlay val="0"/>
          <c:spPr>
            <a:noFill/>
            <a:ln>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5885855"/>
        <c:crosses val="autoZero"/>
        <c:auto val="0"/>
        <c:baseTimeUnit val="days"/>
        <c:majorUnit val="1"/>
        <c:majorTimeUnit val="months"/>
        <c:minorUnit val="1"/>
        <c:minorTimeUnit val="months"/>
        <c:noMultiLvlLbl val="0"/>
      </c:dateAx>
      <c:valAx>
        <c:axId val="55885855"/>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Ratio</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0948782"/>
        <c:crossesAt val="1"/>
        <c:crossBetween val="between"/>
        <c:dispUnits/>
      </c:valAx>
      <c:spPr>
        <a:solidFill>
          <a:srgbClr val="FFFFFF"/>
        </a:solidFill>
        <a:ln w="3175">
          <a:solidFill>
            <a:srgbClr val="000000"/>
          </a:solidFill>
        </a:ln>
      </c:spPr>
    </c:plotArea>
    <c:legend>
      <c:legendPos val="b"/>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Historical Analysis of Ratios</a:t>
            </a:r>
          </a:p>
        </c:rich>
      </c:tx>
      <c:layout/>
      <c:spPr>
        <a:noFill/>
        <a:ln>
          <a:noFill/>
        </a:ln>
      </c:spPr>
    </c:title>
    <c:plotArea>
      <c:layout/>
      <c:lineChart>
        <c:grouping val="standard"/>
        <c:varyColors val="0"/>
        <c:ser>
          <c:idx val="0"/>
          <c:order val="0"/>
          <c:tx>
            <c:strRef>
              <c:f>'Expanded Historical Ratios'!$A$103:$B$103</c:f>
              <c:strCache>
                <c:ptCount val="1"/>
                <c:pt idx="0">
                  <c:v>Current Ratio (Current Assets / Current Liabilities)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'Expanded Historical Ratios'!$C$75:$H$75</c:f>
              <c:strCache/>
            </c:strRef>
          </c:cat>
          <c:val>
            <c:numRef>
              <c:f>'Expanded Historical Ratios'!$C$103:$H$103</c:f>
              <c:numCache/>
            </c:numRef>
          </c:val>
          <c:smooth val="0"/>
        </c:ser>
        <c:ser>
          <c:idx val="1"/>
          <c:order val="1"/>
          <c:tx>
            <c:strRef>
              <c:f>'Expanded Historical Ratios'!$A$104:$B$104</c:f>
              <c:strCache>
                <c:ptCount val="1"/>
                <c:pt idx="0">
                  <c:v>Debt Structure Ratio (Current Liabilities / Total Liabilities)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'Expanded Historical Ratios'!$C$75:$H$75</c:f>
              <c:strCache/>
            </c:strRef>
          </c:cat>
          <c:val>
            <c:numRef>
              <c:f>'Expanded Historical Ratios'!$C$104:$H$104</c:f>
              <c:numCache/>
            </c:numRef>
          </c:val>
          <c:smooth val="0"/>
        </c:ser>
        <c:ser>
          <c:idx val="2"/>
          <c:order val="2"/>
          <c:tx>
            <c:strRef>
              <c:f>'Expanded Historical Ratios'!$A$107:$B$107</c:f>
              <c:strCache>
                <c:ptCount val="1"/>
                <c:pt idx="0">
                  <c:v>Leverage Ratio (Total Liabilities / Net Worth)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'Expanded Historical Ratios'!$C$75:$H$75</c:f>
              <c:strCache/>
            </c:strRef>
          </c:cat>
          <c:val>
            <c:numRef>
              <c:f>'Expanded Historical Ratios'!$C$107:$H$107</c:f>
              <c:numCache/>
            </c:numRef>
          </c:val>
          <c:smooth val="0"/>
        </c:ser>
        <c:ser>
          <c:idx val="3"/>
          <c:order val="3"/>
          <c:tx>
            <c:strRef>
              <c:f>'Expanded Historical Ratios'!$A$108:$B$108</c:f>
              <c:strCache>
                <c:ptCount val="1"/>
                <c:pt idx="0">
                  <c:v>Debt Ratio (Total Liabilities / Total Assets)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'Expanded Historical Ratios'!$C$75:$H$75</c:f>
              <c:strCache/>
            </c:strRef>
          </c:cat>
          <c:val>
            <c:numRef>
              <c:f>'Expanded Historical Ratios'!$C$108:$H$108</c:f>
              <c:numCache/>
            </c:numRef>
          </c:val>
          <c:smooth val="0"/>
        </c:ser>
        <c:ser>
          <c:idx val="4"/>
          <c:order val="4"/>
          <c:tx>
            <c:strRef>
              <c:f>'Expanded Historical Ratios'!$A$109:$B$109</c:f>
              <c:strCache>
                <c:ptCount val="1"/>
                <c:pt idx="0">
                  <c:v>Equity Ratio (Net Worth / Total Assets)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'Expanded Historical Ratios'!$C$75:$H$75</c:f>
              <c:strCache/>
            </c:strRef>
          </c:cat>
          <c:val>
            <c:numRef>
              <c:f>'Expanded Historical Ratios'!$C$109:$H$109</c:f>
              <c:numCache/>
            </c:numRef>
          </c:val>
          <c:smooth val="0"/>
        </c:ser>
        <c:marker val="1"/>
        <c:axId val="33210648"/>
        <c:axId val="30460377"/>
      </c:lineChart>
      <c:dateAx>
        <c:axId val="33210648"/>
        <c:scaling>
          <c:orientation val="minMax"/>
        </c:scaling>
        <c:axPos val="b"/>
        <c:title>
          <c:tx>
            <c:rich>
              <a:bodyPr vert="horz" rot="0" anchor="ctr"/>
              <a:lstStyle/>
              <a:p>
                <a:pPr algn="ctr">
                  <a:defRPr/>
                </a:pPr>
                <a:r>
                  <a:rPr lang="en-US" cap="none" sz="325" b="1" i="0" u="none" baseline="0">
                    <a:solidFill>
                      <a:srgbClr val="000000"/>
                    </a:solidFill>
                    <a:latin typeface="Arial"/>
                    <a:ea typeface="Arial"/>
                    <a:cs typeface="Arial"/>
                  </a:rPr>
                  <a:t>Year</a:t>
                </a:r>
              </a:p>
            </c:rich>
          </c:tx>
          <c:layout/>
          <c:overlay val="0"/>
          <c:spPr>
            <a:noFill/>
            <a:ln>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30460377"/>
        <c:crosses val="autoZero"/>
        <c:auto val="0"/>
        <c:baseTimeUnit val="days"/>
        <c:majorUnit val="1"/>
        <c:majorTimeUnit val="months"/>
        <c:minorUnit val="1"/>
        <c:minorTimeUnit val="months"/>
        <c:noMultiLvlLbl val="0"/>
      </c:dateAx>
      <c:valAx>
        <c:axId val="30460377"/>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Ratio</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3210648"/>
        <c:crossesAt val="1"/>
        <c:crossBetween val="between"/>
        <c:dispUnits/>
      </c:valAx>
      <c:spPr>
        <a:solidFill>
          <a:srgbClr val="FFFFFF"/>
        </a:solidFill>
        <a:ln w="3175">
          <a:solidFill>
            <a:srgbClr val="000000"/>
          </a:solidFill>
        </a:ln>
      </c:spPr>
    </c:plotArea>
    <c:legend>
      <c:legendPos val="b"/>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18</xdr:row>
      <xdr:rowOff>133350</xdr:rowOff>
    </xdr:from>
    <xdr:to>
      <xdr:col>8</xdr:col>
      <xdr:colOff>590550</xdr:colOff>
      <xdr:row>18</xdr:row>
      <xdr:rowOff>714375</xdr:rowOff>
    </xdr:to>
    <xdr:sp>
      <xdr:nvSpPr>
        <xdr:cNvPr id="1" name="Text Box 8"/>
        <xdr:cNvSpPr txBox="1">
          <a:spLocks noChangeArrowheads="1"/>
        </xdr:cNvSpPr>
      </xdr:nvSpPr>
      <xdr:spPr>
        <a:xfrm>
          <a:off x="200025" y="5391150"/>
          <a:ext cx="5895975" cy="5810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Program Support:  </a:t>
          </a:r>
          <a:r>
            <a:rPr lang="en-US" cap="none" sz="800" b="0" i="0" u="none" baseline="0">
              <a:solidFill>
                <a:srgbClr val="000000"/>
              </a:solidFill>
              <a:latin typeface="Arial"/>
              <a:ea typeface="Arial"/>
              <a:cs typeface="Arial"/>
            </a:rPr>
            <a:t>If you require further assistance with this program, you are asked to consult with a Farm Management Specialist at Manitoba Agriculture, Food and Rural Initiatives.  A list of addresses and phone numbers for Farm Management Specialists can be found at the following Internet address </a:t>
          </a:r>
          <a:r>
            <a:rPr lang="en-US" cap="none" sz="800" b="1" i="0" u="sng" baseline="0">
              <a:solidFill>
                <a:srgbClr val="0000FF"/>
              </a:solidFill>
              <a:latin typeface="Arial"/>
              <a:ea typeface="Arial"/>
              <a:cs typeface="Arial"/>
            </a:rPr>
            <a:t>www.gov.mb.ca/agriculture/contact/farmmgmt.html</a:t>
          </a:r>
          <a:r>
            <a:rPr lang="en-US" cap="none" sz="800" b="0" i="0" u="none" baseline="0">
              <a:solidFill>
                <a:srgbClr val="000000"/>
              </a:solidFill>
              <a:latin typeface="Arial"/>
              <a:ea typeface="Arial"/>
              <a:cs typeface="Arial"/>
            </a:rPr>
            <a:t> or by telephoning the Winnipeg office at 204-945-4937.</a:t>
          </a:r>
        </a:p>
      </xdr:txBody>
    </xdr:sp>
    <xdr:clientData/>
  </xdr:twoCellAnchor>
  <xdr:twoCellAnchor>
    <xdr:from>
      <xdr:col>0</xdr:col>
      <xdr:colOff>190500</xdr:colOff>
      <xdr:row>20</xdr:row>
      <xdr:rowOff>85725</xdr:rowOff>
    </xdr:from>
    <xdr:to>
      <xdr:col>8</xdr:col>
      <xdr:colOff>619125</xdr:colOff>
      <xdr:row>21</xdr:row>
      <xdr:rowOff>142875</xdr:rowOff>
    </xdr:to>
    <xdr:sp>
      <xdr:nvSpPr>
        <xdr:cNvPr id="2" name="Text Box 49"/>
        <xdr:cNvSpPr txBox="1">
          <a:spLocks noChangeArrowheads="1"/>
        </xdr:cNvSpPr>
      </xdr:nvSpPr>
      <xdr:spPr>
        <a:xfrm>
          <a:off x="190500" y="6781800"/>
          <a:ext cx="5934075"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Protection of Privacy: </a:t>
          </a:r>
          <a:r>
            <a:rPr lang="en-US" cap="none" sz="800" b="0" i="0" u="none" baseline="0">
              <a:solidFill>
                <a:srgbClr val="000000"/>
              </a:solidFill>
              <a:latin typeface="Arial"/>
              <a:ea typeface="Arial"/>
              <a:cs typeface="Arial"/>
            </a:rPr>
            <a:t> The financial information collected from the farmer will be used to prepare a financial and production plan for use solely by the farmer.  The information contained in this report is protected by the Protection of Privacy provision made under the Freedom of Information and Protection of Privacy Act.  If you have any questions regarding the collection or confidentiality of this information, contact the Manitoba Agriculture, Food and Rural Initiatives employee who has prepared this report, as named above.</a:t>
          </a:r>
        </a:p>
      </xdr:txBody>
    </xdr:sp>
    <xdr:clientData/>
  </xdr:twoCellAnchor>
  <xdr:twoCellAnchor editAs="oneCell">
    <xdr:from>
      <xdr:col>2</xdr:col>
      <xdr:colOff>333375</xdr:colOff>
      <xdr:row>2</xdr:row>
      <xdr:rowOff>228600</xdr:rowOff>
    </xdr:from>
    <xdr:to>
      <xdr:col>6</xdr:col>
      <xdr:colOff>152400</xdr:colOff>
      <xdr:row>6</xdr:row>
      <xdr:rowOff>47625</xdr:rowOff>
    </xdr:to>
    <xdr:pic>
      <xdr:nvPicPr>
        <xdr:cNvPr id="3" name="Picture 56"/>
        <xdr:cNvPicPr preferRelativeResize="1">
          <a:picLocks noChangeAspect="1"/>
        </xdr:cNvPicPr>
      </xdr:nvPicPr>
      <xdr:blipFill>
        <a:blip r:embed="rId1"/>
        <a:stretch>
          <a:fillRect/>
        </a:stretch>
      </xdr:blipFill>
      <xdr:spPr>
        <a:xfrm>
          <a:off x="1552575" y="438150"/>
          <a:ext cx="2886075" cy="1114425"/>
        </a:xfrm>
        <a:prstGeom prst="rect">
          <a:avLst/>
        </a:prstGeom>
        <a:noFill/>
        <a:ln w="9525" cmpd="sng">
          <a:noFill/>
        </a:ln>
      </xdr:spPr>
    </xdr:pic>
    <xdr:clientData/>
  </xdr:twoCellAnchor>
  <xdr:twoCellAnchor>
    <xdr:from>
      <xdr:col>0</xdr:col>
      <xdr:colOff>200025</xdr:colOff>
      <xdr:row>19</xdr:row>
      <xdr:rowOff>28575</xdr:rowOff>
    </xdr:from>
    <xdr:to>
      <xdr:col>8</xdr:col>
      <xdr:colOff>581025</xdr:colOff>
      <xdr:row>20</xdr:row>
      <xdr:rowOff>66675</xdr:rowOff>
    </xdr:to>
    <xdr:sp>
      <xdr:nvSpPr>
        <xdr:cNvPr id="4" name="Text Box 60"/>
        <xdr:cNvSpPr txBox="1">
          <a:spLocks noChangeArrowheads="1"/>
        </xdr:cNvSpPr>
      </xdr:nvSpPr>
      <xdr:spPr>
        <a:xfrm>
          <a:off x="200025" y="6029325"/>
          <a:ext cx="588645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Updated versions of the Farmplan computer program: </a:t>
          </a:r>
          <a:r>
            <a:rPr lang="en-US" cap="none" sz="800" b="0" i="0" u="none" baseline="0">
              <a:solidFill>
                <a:srgbClr val="000000"/>
              </a:solidFill>
              <a:latin typeface="Arial"/>
              <a:ea typeface="Arial"/>
              <a:cs typeface="Arial"/>
            </a:rPr>
            <a:t>  This version of Farmplan was reviewed in January 2004.  The Expanded version was initially released November 2002.   Latest upgrades of the Farmplan computer program will be available on the Internet at </a:t>
          </a:r>
          <a:r>
            <a:rPr lang="en-US" cap="none" sz="800" b="1" i="0" u="sng" baseline="0">
              <a:solidFill>
                <a:srgbClr val="0000FF"/>
              </a:solidFill>
              <a:latin typeface="Arial"/>
              <a:ea typeface="Arial"/>
              <a:cs typeface="Arial"/>
            </a:rPr>
            <a:t>www.gov.mb.ca/agriculture/</a:t>
          </a:r>
          <a:r>
            <a:rPr lang="en-US" cap="none" sz="800" b="1"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as they are released.  The version number is located underneath the Farmplan logo at the top of this page.  Users are asked to register via the web site when they download Farmplan, or register at their local Manitoba Agriculture, Food and Rural Initiatives office, so that they can be notified when updates are released.</a:t>
          </a:r>
        </a:p>
      </xdr:txBody>
    </xdr:sp>
    <xdr:clientData/>
  </xdr:twoCellAnchor>
  <xdr:twoCellAnchor>
    <xdr:from>
      <xdr:col>0</xdr:col>
      <xdr:colOff>190500</xdr:colOff>
      <xdr:row>21</xdr:row>
      <xdr:rowOff>142875</xdr:rowOff>
    </xdr:from>
    <xdr:to>
      <xdr:col>8</xdr:col>
      <xdr:colOff>590550</xdr:colOff>
      <xdr:row>21</xdr:row>
      <xdr:rowOff>704850</xdr:rowOff>
    </xdr:to>
    <xdr:sp>
      <xdr:nvSpPr>
        <xdr:cNvPr id="5" name="Text Box 61"/>
        <xdr:cNvSpPr txBox="1">
          <a:spLocks noChangeArrowheads="1"/>
        </xdr:cNvSpPr>
      </xdr:nvSpPr>
      <xdr:spPr>
        <a:xfrm>
          <a:off x="190500" y="7515225"/>
          <a:ext cx="5905500" cy="5619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Disclaimer: </a:t>
          </a:r>
          <a:r>
            <a:rPr lang="en-US" cap="none" sz="800" b="0" i="0" u="none" baseline="0">
              <a:solidFill>
                <a:srgbClr val="000000"/>
              </a:solidFill>
              <a:latin typeface="Arial"/>
              <a:ea typeface="Arial"/>
              <a:cs typeface="Arial"/>
            </a:rPr>
            <a:t>The information contained in this report has been provided by the farmer.  Manitoba Agriculture, Food and Rural Initiatives does not express an opinion as to its accuracy or to the completeness of the information provided in this report. The responsibility for the use and interpretation of this report rests solely with the user. </a:t>
          </a:r>
        </a:p>
      </xdr:txBody>
    </xdr:sp>
    <xdr:clientData/>
  </xdr:twoCellAnchor>
  <xdr:twoCellAnchor>
    <xdr:from>
      <xdr:col>5</xdr:col>
      <xdr:colOff>85725</xdr:colOff>
      <xdr:row>21</xdr:row>
      <xdr:rowOff>666750</xdr:rowOff>
    </xdr:from>
    <xdr:to>
      <xdr:col>8</xdr:col>
      <xdr:colOff>638175</xdr:colOff>
      <xdr:row>21</xdr:row>
      <xdr:rowOff>1133475</xdr:rowOff>
    </xdr:to>
    <xdr:pic>
      <xdr:nvPicPr>
        <xdr:cNvPr id="6" name="Picture 77"/>
        <xdr:cNvPicPr preferRelativeResize="1">
          <a:picLocks noChangeAspect="1"/>
        </xdr:cNvPicPr>
      </xdr:nvPicPr>
      <xdr:blipFill>
        <a:blip r:embed="rId2"/>
        <a:stretch>
          <a:fillRect/>
        </a:stretch>
      </xdr:blipFill>
      <xdr:spPr>
        <a:xfrm>
          <a:off x="3762375" y="8039100"/>
          <a:ext cx="23812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66675</xdr:rowOff>
    </xdr:from>
    <xdr:to>
      <xdr:col>7</xdr:col>
      <xdr:colOff>704850</xdr:colOff>
      <xdr:row>129</xdr:row>
      <xdr:rowOff>0</xdr:rowOff>
    </xdr:to>
    <xdr:graphicFrame>
      <xdr:nvGraphicFramePr>
        <xdr:cNvPr id="1" name="Chart 22"/>
        <xdr:cNvGraphicFramePr/>
      </xdr:nvGraphicFramePr>
      <xdr:xfrm>
        <a:off x="0" y="3248025"/>
        <a:ext cx="78105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135</xdr:row>
      <xdr:rowOff>66675</xdr:rowOff>
    </xdr:from>
    <xdr:to>
      <xdr:col>7</xdr:col>
      <xdr:colOff>704850</xdr:colOff>
      <xdr:row>175</xdr:row>
      <xdr:rowOff>0</xdr:rowOff>
    </xdr:to>
    <xdr:graphicFrame>
      <xdr:nvGraphicFramePr>
        <xdr:cNvPr id="1" name="Chart 19"/>
        <xdr:cNvGraphicFramePr/>
      </xdr:nvGraphicFramePr>
      <xdr:xfrm>
        <a:off x="0" y="14525625"/>
        <a:ext cx="79914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Farm%20Management\Spreadsheets\Farmplan%202\Farmplan%202%20Test%20Version%20-%20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ersonal"/>
      <sheetName val="Land, Buildings, Machinery"/>
      <sheetName val="Assets ... Cont'd"/>
      <sheetName val="Liabilities"/>
      <sheetName val="Net Worth"/>
      <sheetName val="Projected Net Worth"/>
      <sheetName val="Proposal"/>
      <sheetName val="Crop Plan"/>
      <sheetName val="Livestock Plan"/>
      <sheetName val="Cash Flow Detail"/>
      <sheetName val="Cash Flow Summary"/>
      <sheetName val="Income &amp; Expenses"/>
      <sheetName val="Debt Service &amp; Analysis"/>
      <sheetName val="Modific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DetCF_RepayCashAdv" TargetMode="External" /><Relationship Id="rId2" Type="http://schemas.openxmlformats.org/officeDocument/2006/relationships/hyperlink" Target="DetCF_CashAdvPrin" TargetMode="External" /><Relationship Id="rId3" Type="http://schemas.openxmlformats.org/officeDocument/2006/relationships/comments" Target="../comments13.xml" /><Relationship Id="rId4" Type="http://schemas.openxmlformats.org/officeDocument/2006/relationships/vmlDrawing" Target="../drawings/vmlDrawing9.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CFW_OtherLivestockExp" TargetMode="External" /><Relationship Id="rId2" Type="http://schemas.openxmlformats.org/officeDocument/2006/relationships/comments" Target="../comments16.xml" /><Relationship Id="rId3" Type="http://schemas.openxmlformats.org/officeDocument/2006/relationships/vmlDrawing" Target="../drawings/vmlDrawing12.vml" /><Relationship Id="rId4" Type="http://schemas.openxmlformats.org/officeDocument/2006/relationships/drawing" Target="../drawings/drawing2.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CFW_OtherLivestockExp"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drawing" Target="../drawings/drawing3.xml" /><Relationship Id="rId5"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B95"/>
  <sheetViews>
    <sheetView showGridLines="0" zoomScalePageLayoutView="0" workbookViewId="0" topLeftCell="A1">
      <selection activeCell="A4" sqref="A4:B4"/>
    </sheetView>
  </sheetViews>
  <sheetFormatPr defaultColWidth="9.140625" defaultRowHeight="12.75" customHeight="1"/>
  <cols>
    <col min="1" max="3" width="9.140625" style="214" customWidth="1"/>
    <col min="4" max="4" width="14.7109375" style="214" customWidth="1"/>
    <col min="5" max="5" width="13.00390625" style="214" customWidth="1"/>
    <col min="6" max="8" width="9.140625" style="214" customWidth="1"/>
    <col min="9" max="9" width="11.28125" style="214" customWidth="1"/>
    <col min="10" max="10" width="4.00390625" style="214" customWidth="1"/>
    <col min="11" max="25" width="9.140625" style="214" customWidth="1"/>
    <col min="26" max="27" width="10.00390625" style="214" bestFit="1" customWidth="1"/>
    <col min="28" max="16384" width="9.140625" style="214" customWidth="1"/>
  </cols>
  <sheetData>
    <row r="1" spans="1:20" ht="9" customHeight="1">
      <c r="A1" s="213"/>
      <c r="B1" s="213"/>
      <c r="C1" s="213"/>
      <c r="D1" s="213"/>
      <c r="E1" s="213"/>
      <c r="F1" s="213"/>
      <c r="G1" s="213"/>
      <c r="H1" s="213"/>
      <c r="I1" s="213"/>
      <c r="J1" s="213"/>
      <c r="K1" s="213"/>
      <c r="L1" s="213"/>
      <c r="M1" s="213"/>
      <c r="N1" s="213"/>
      <c r="O1" s="213"/>
      <c r="P1" s="213"/>
      <c r="Q1" s="213"/>
      <c r="R1" s="213"/>
      <c r="S1" s="213"/>
      <c r="T1" s="213"/>
    </row>
    <row r="2" spans="1:28" ht="7.5" customHeight="1">
      <c r="A2" s="1260"/>
      <c r="B2" s="1261"/>
      <c r="C2" s="980"/>
      <c r="D2" s="811"/>
      <c r="E2" s="812"/>
      <c r="F2" s="812"/>
      <c r="G2" s="812"/>
      <c r="H2" s="812"/>
      <c r="I2" s="1166"/>
      <c r="J2" s="219"/>
      <c r="K2" s="213"/>
      <c r="L2" s="213"/>
      <c r="M2" s="213"/>
      <c r="N2" s="213"/>
      <c r="O2" s="213"/>
      <c r="P2" s="213"/>
      <c r="Q2" s="213"/>
      <c r="R2" s="213"/>
      <c r="S2" s="213"/>
      <c r="T2" s="213"/>
      <c r="Z2" s="72" t="s">
        <v>136</v>
      </c>
      <c r="AA2" s="223" t="s">
        <v>138</v>
      </c>
      <c r="AB2" s="224" t="s">
        <v>135</v>
      </c>
    </row>
    <row r="3" spans="1:28" ht="42" customHeight="1">
      <c r="A3" s="1258" t="str">
        <f>'Pro-Forma NW'!F62</f>
        <v> </v>
      </c>
      <c r="B3" s="1259"/>
      <c r="C3" s="982"/>
      <c r="D3" s="1237"/>
      <c r="E3" s="1237"/>
      <c r="F3" s="215"/>
      <c r="G3" s="215"/>
      <c r="H3" s="215"/>
      <c r="I3" s="813"/>
      <c r="J3" s="219"/>
      <c r="K3" s="213"/>
      <c r="L3" s="213"/>
      <c r="M3" s="213"/>
      <c r="N3" s="213"/>
      <c r="O3" s="213"/>
      <c r="P3" s="213"/>
      <c r="Q3" s="213"/>
      <c r="R3" s="213"/>
      <c r="S3" s="213"/>
      <c r="T3" s="213"/>
      <c r="Z3" s="72" t="s">
        <v>137</v>
      </c>
      <c r="AA3" s="223" t="s">
        <v>142</v>
      </c>
      <c r="AB3" s="224" t="s">
        <v>141</v>
      </c>
    </row>
    <row r="4" spans="1:28" ht="36" customHeight="1">
      <c r="A4" s="1256" t="str">
        <f>'Pro-Forma NW'!F63</f>
        <v> </v>
      </c>
      <c r="B4" s="1257"/>
      <c r="C4" s="982"/>
      <c r="D4" s="399"/>
      <c r="E4" s="398"/>
      <c r="F4" s="363"/>
      <c r="G4" s="215"/>
      <c r="H4" s="215"/>
      <c r="I4" s="813"/>
      <c r="J4" s="219"/>
      <c r="K4" s="213"/>
      <c r="L4" s="213"/>
      <c r="M4" s="213"/>
      <c r="N4" s="213"/>
      <c r="O4" s="213"/>
      <c r="P4" s="213"/>
      <c r="Q4" s="213"/>
      <c r="R4" s="213"/>
      <c r="S4" s="213"/>
      <c r="T4" s="213"/>
      <c r="Z4" s="72" t="s">
        <v>135</v>
      </c>
      <c r="AA4" s="223" t="s">
        <v>146</v>
      </c>
      <c r="AB4" s="224" t="s">
        <v>145</v>
      </c>
    </row>
    <row r="5" spans="1:28" ht="13.5" customHeight="1">
      <c r="A5" s="981"/>
      <c r="B5" s="982"/>
      <c r="C5" s="982"/>
      <c r="D5" s="218"/>
      <c r="E5" s="218"/>
      <c r="F5" s="215"/>
      <c r="G5" s="215"/>
      <c r="H5" s="215"/>
      <c r="I5" s="813"/>
      <c r="J5" s="219"/>
      <c r="K5" s="213"/>
      <c r="L5" s="213"/>
      <c r="M5" s="213"/>
      <c r="N5" s="213"/>
      <c r="O5" s="213"/>
      <c r="P5" s="213"/>
      <c r="Q5" s="213"/>
      <c r="R5" s="213"/>
      <c r="S5" s="213"/>
      <c r="T5" s="213"/>
      <c r="Z5" s="72" t="s">
        <v>138</v>
      </c>
      <c r="AA5" s="223" t="s">
        <v>137</v>
      </c>
      <c r="AB5" s="224" t="s">
        <v>136</v>
      </c>
    </row>
    <row r="6" spans="1:28" ht="10.5" customHeight="1">
      <c r="A6" s="981"/>
      <c r="B6" s="982"/>
      <c r="C6" s="982"/>
      <c r="D6" s="216"/>
      <c r="E6" s="216"/>
      <c r="F6" s="216"/>
      <c r="G6" s="217"/>
      <c r="H6" s="217"/>
      <c r="I6" s="814"/>
      <c r="J6" s="219"/>
      <c r="K6" s="213"/>
      <c r="L6" s="213"/>
      <c r="M6" s="213"/>
      <c r="N6" s="213"/>
      <c r="O6" s="213"/>
      <c r="P6" s="213"/>
      <c r="Q6" s="213"/>
      <c r="R6" s="213"/>
      <c r="S6" s="213"/>
      <c r="T6" s="213"/>
      <c r="Z6" s="72" t="s">
        <v>139</v>
      </c>
      <c r="AA6" s="223" t="s">
        <v>136</v>
      </c>
      <c r="AB6" s="224" t="s">
        <v>146</v>
      </c>
    </row>
    <row r="7" spans="1:28" ht="29.25" customHeight="1">
      <c r="A7" s="815"/>
      <c r="B7" s="218"/>
      <c r="C7" s="218"/>
      <c r="D7" s="969"/>
      <c r="E7" s="756"/>
      <c r="F7" s="970" t="s">
        <v>557</v>
      </c>
      <c r="G7" s="218"/>
      <c r="H7" s="218"/>
      <c r="I7" s="816"/>
      <c r="J7" s="219"/>
      <c r="K7" s="213"/>
      <c r="L7" s="213"/>
      <c r="M7" s="213"/>
      <c r="N7" s="213"/>
      <c r="O7" s="213"/>
      <c r="P7" s="213"/>
      <c r="Q7" s="213"/>
      <c r="R7" s="213"/>
      <c r="S7" s="213"/>
      <c r="T7" s="213"/>
      <c r="Z7" s="72" t="s">
        <v>140</v>
      </c>
      <c r="AA7" s="223" t="s">
        <v>141</v>
      </c>
      <c r="AB7" s="224" t="s">
        <v>140</v>
      </c>
    </row>
    <row r="8" spans="1:28" ht="25.5" customHeight="1">
      <c r="A8" s="799"/>
      <c r="B8" s="211" t="s">
        <v>254</v>
      </c>
      <c r="C8" s="1242"/>
      <c r="D8" s="1243"/>
      <c r="E8" s="211" t="s">
        <v>118</v>
      </c>
      <c r="F8" s="1242"/>
      <c r="G8" s="1249"/>
      <c r="H8" s="1243"/>
      <c r="I8" s="816">
        <f>MONTH(C8)</f>
        <v>1</v>
      </c>
      <c r="J8" s="219"/>
      <c r="K8" s="213"/>
      <c r="L8" s="213"/>
      <c r="M8" s="213"/>
      <c r="N8" s="213"/>
      <c r="O8" s="213"/>
      <c r="P8" s="213"/>
      <c r="Q8" s="213"/>
      <c r="R8" s="213"/>
      <c r="S8" s="213"/>
      <c r="T8" s="213"/>
      <c r="Z8" s="72" t="s">
        <v>141</v>
      </c>
      <c r="AA8" s="223" t="s">
        <v>140</v>
      </c>
      <c r="AB8" s="224" t="s">
        <v>139</v>
      </c>
    </row>
    <row r="9" spans="1:28" ht="25.5" customHeight="1">
      <c r="A9" s="1251"/>
      <c r="B9" s="1252"/>
      <c r="C9" s="1253"/>
      <c r="D9" s="1253"/>
      <c r="E9" s="218"/>
      <c r="F9" s="1267">
        <f>IF(AND(C8=0,F8=0),"",IF(OR(F8-C8&lt;360,F8-C8&gt;370),"ERROR - Adjust dates to ensure a 1-YEAR planning period.",""))</f>
      </c>
      <c r="G9" s="1267"/>
      <c r="H9" s="1267"/>
      <c r="I9" s="817"/>
      <c r="J9" s="219"/>
      <c r="K9" s="213"/>
      <c r="L9" s="213"/>
      <c r="M9" s="213"/>
      <c r="N9" s="213"/>
      <c r="O9" s="213"/>
      <c r="P9" s="213"/>
      <c r="Q9" s="213"/>
      <c r="R9" s="213"/>
      <c r="S9" s="213"/>
      <c r="T9" s="213"/>
      <c r="Z9" s="72" t="s">
        <v>142</v>
      </c>
      <c r="AA9" s="223" t="s">
        <v>135</v>
      </c>
      <c r="AB9" s="224" t="s">
        <v>137</v>
      </c>
    </row>
    <row r="10" spans="1:28" ht="12" customHeight="1">
      <c r="A10" s="818"/>
      <c r="B10" s="211"/>
      <c r="C10" s="211"/>
      <c r="D10" s="1247"/>
      <c r="E10" s="1248"/>
      <c r="F10" s="1268"/>
      <c r="G10" s="1268"/>
      <c r="H10" s="1268"/>
      <c r="I10" s="819"/>
      <c r="J10" s="219"/>
      <c r="K10" s="213"/>
      <c r="L10" s="213"/>
      <c r="M10" s="213"/>
      <c r="N10" s="213"/>
      <c r="O10" s="213"/>
      <c r="P10" s="213"/>
      <c r="Q10" s="213"/>
      <c r="R10" s="213"/>
      <c r="S10" s="213"/>
      <c r="T10" s="213"/>
      <c r="Z10" s="72" t="s">
        <v>143</v>
      </c>
      <c r="AA10" s="223" t="s">
        <v>139</v>
      </c>
      <c r="AB10" s="224" t="s">
        <v>138</v>
      </c>
    </row>
    <row r="11" spans="1:28" ht="24.75" customHeight="1">
      <c r="A11" s="1238" t="s">
        <v>203</v>
      </c>
      <c r="B11" s="1239"/>
      <c r="C11" s="1240"/>
      <c r="D11" s="1240"/>
      <c r="E11" s="1240"/>
      <c r="F11" s="1240"/>
      <c r="G11" s="1240"/>
      <c r="H11" s="1240"/>
      <c r="I11" s="1241"/>
      <c r="J11" s="219"/>
      <c r="K11" s="213"/>
      <c r="L11" s="213"/>
      <c r="M11" s="213"/>
      <c r="N11" s="213"/>
      <c r="O11" s="213"/>
      <c r="P11" s="213"/>
      <c r="Q11" s="213"/>
      <c r="R11" s="213"/>
      <c r="S11" s="213"/>
      <c r="T11" s="213"/>
      <c r="Z11" s="72" t="s">
        <v>144</v>
      </c>
      <c r="AA11" s="223" t="s">
        <v>145</v>
      </c>
      <c r="AB11" s="224" t="s">
        <v>144</v>
      </c>
    </row>
    <row r="12" spans="1:28" ht="25.5" customHeight="1">
      <c r="A12" s="1238" t="s">
        <v>109</v>
      </c>
      <c r="B12" s="1239"/>
      <c r="C12" s="1240"/>
      <c r="D12" s="1240"/>
      <c r="E12" s="1240"/>
      <c r="F12" s="1240"/>
      <c r="G12" s="1240"/>
      <c r="H12" s="1240"/>
      <c r="I12" s="1241"/>
      <c r="J12" s="219"/>
      <c r="K12" s="213"/>
      <c r="L12" s="213"/>
      <c r="M12" s="213"/>
      <c r="N12" s="213"/>
      <c r="O12" s="213"/>
      <c r="P12" s="213"/>
      <c r="Q12" s="213"/>
      <c r="R12" s="213"/>
      <c r="S12" s="213"/>
      <c r="T12" s="213"/>
      <c r="Z12" s="72" t="s">
        <v>145</v>
      </c>
      <c r="AA12" s="223" t="s">
        <v>144</v>
      </c>
      <c r="AB12" s="224" t="s">
        <v>243</v>
      </c>
    </row>
    <row r="13" spans="1:28" ht="25.5" customHeight="1">
      <c r="A13" s="1238" t="s">
        <v>110</v>
      </c>
      <c r="B13" s="1239"/>
      <c r="C13" s="1240"/>
      <c r="D13" s="1240"/>
      <c r="E13" s="1240"/>
      <c r="F13" s="1240"/>
      <c r="G13" s="1240"/>
      <c r="H13" s="1240"/>
      <c r="I13" s="1241"/>
      <c r="J13" s="219"/>
      <c r="K13" s="213"/>
      <c r="L13" s="213"/>
      <c r="M13" s="213"/>
      <c r="N13" s="213"/>
      <c r="O13" s="213"/>
      <c r="P13" s="213"/>
      <c r="Q13" s="213"/>
      <c r="R13" s="213"/>
      <c r="S13" s="213"/>
      <c r="T13" s="213"/>
      <c r="Z13" s="72" t="s">
        <v>146</v>
      </c>
      <c r="AA13" s="223" t="s">
        <v>143</v>
      </c>
      <c r="AB13" s="224" t="s">
        <v>142</v>
      </c>
    </row>
    <row r="14" spans="1:20" ht="25.5" customHeight="1">
      <c r="A14" s="1238" t="s">
        <v>111</v>
      </c>
      <c r="B14" s="1239"/>
      <c r="C14" s="1240"/>
      <c r="D14" s="1240"/>
      <c r="E14" s="1240"/>
      <c r="F14" s="1240"/>
      <c r="G14" s="1240"/>
      <c r="H14" s="1240"/>
      <c r="I14" s="1241"/>
      <c r="J14" s="219"/>
      <c r="K14" s="213"/>
      <c r="L14" s="213"/>
      <c r="M14" s="213"/>
      <c r="N14" s="213"/>
      <c r="O14" s="213"/>
      <c r="P14" s="213"/>
      <c r="Q14" s="213"/>
      <c r="R14" s="213"/>
      <c r="S14" s="213"/>
      <c r="T14" s="213"/>
    </row>
    <row r="15" spans="1:20" ht="25.5" customHeight="1">
      <c r="A15" s="1238" t="s">
        <v>276</v>
      </c>
      <c r="B15" s="1239"/>
      <c r="C15" s="1265"/>
      <c r="D15" s="1265"/>
      <c r="E15" s="1265"/>
      <c r="F15" s="1265"/>
      <c r="G15" s="1265"/>
      <c r="H15" s="1265"/>
      <c r="I15" s="1266"/>
      <c r="J15" s="219"/>
      <c r="K15" s="213"/>
      <c r="L15" s="213"/>
      <c r="M15" s="213"/>
      <c r="N15" s="213"/>
      <c r="O15" s="213"/>
      <c r="P15" s="213"/>
      <c r="Q15" s="213"/>
      <c r="R15" s="213"/>
      <c r="S15" s="213"/>
      <c r="T15" s="213"/>
    </row>
    <row r="16" spans="1:20" ht="25.5" customHeight="1">
      <c r="A16" s="1238" t="s">
        <v>112</v>
      </c>
      <c r="B16" s="1239"/>
      <c r="C16" s="1240"/>
      <c r="D16" s="1254"/>
      <c r="E16" s="1254"/>
      <c r="F16" s="1254"/>
      <c r="G16" s="1254"/>
      <c r="H16" s="1254"/>
      <c r="I16" s="1255"/>
      <c r="J16" s="219"/>
      <c r="K16" s="213"/>
      <c r="L16" s="213"/>
      <c r="M16" s="213"/>
      <c r="N16" s="213"/>
      <c r="O16" s="213"/>
      <c r="P16" s="213"/>
      <c r="Q16" s="213"/>
      <c r="R16" s="213"/>
      <c r="S16" s="213"/>
      <c r="T16" s="213"/>
    </row>
    <row r="17" spans="1:20" ht="25.5" customHeight="1">
      <c r="A17" s="1238" t="s">
        <v>202</v>
      </c>
      <c r="B17" s="1250"/>
      <c r="C17" s="1244"/>
      <c r="D17" s="1245"/>
      <c r="E17" s="1245"/>
      <c r="F17" s="1245"/>
      <c r="G17" s="1245"/>
      <c r="H17" s="1245"/>
      <c r="I17" s="1246"/>
      <c r="J17" s="219"/>
      <c r="K17" s="213"/>
      <c r="L17" s="213"/>
      <c r="M17" s="213"/>
      <c r="N17" s="213"/>
      <c r="O17" s="213"/>
      <c r="P17" s="213"/>
      <c r="Q17" s="213"/>
      <c r="R17" s="213"/>
      <c r="S17" s="213"/>
      <c r="T17" s="213"/>
    </row>
    <row r="18" spans="1:20" ht="25.5" customHeight="1">
      <c r="A18" s="1238" t="s">
        <v>504</v>
      </c>
      <c r="B18" s="1250"/>
      <c r="C18" s="1240"/>
      <c r="D18" s="1254"/>
      <c r="E18" s="1254"/>
      <c r="F18" s="1254"/>
      <c r="G18" s="1254"/>
      <c r="H18" s="1254"/>
      <c r="I18" s="1255"/>
      <c r="J18" s="219"/>
      <c r="K18" s="213"/>
      <c r="L18" s="213"/>
      <c r="M18" s="213"/>
      <c r="N18" s="213"/>
      <c r="O18" s="213"/>
      <c r="P18" s="213"/>
      <c r="Q18" s="213"/>
      <c r="R18" s="213"/>
      <c r="S18" s="213"/>
      <c r="T18" s="213"/>
    </row>
    <row r="19" spans="1:20" ht="58.5" customHeight="1">
      <c r="A19" s="1262"/>
      <c r="B19" s="1263"/>
      <c r="C19" s="1263"/>
      <c r="D19" s="1263"/>
      <c r="E19" s="1263"/>
      <c r="F19" s="1263"/>
      <c r="G19" s="1263"/>
      <c r="H19" s="1263"/>
      <c r="I19" s="1264"/>
      <c r="J19" s="219"/>
      <c r="K19" s="213"/>
      <c r="L19" s="213"/>
      <c r="M19" s="213"/>
      <c r="N19" s="213"/>
      <c r="O19" s="213"/>
      <c r="P19" s="213"/>
      <c r="Q19" s="213"/>
      <c r="R19" s="213"/>
      <c r="S19" s="213"/>
      <c r="T19" s="213"/>
    </row>
    <row r="20" spans="1:20" ht="54.75" customHeight="1">
      <c r="A20" s="820"/>
      <c r="B20" s="371"/>
      <c r="C20" s="371"/>
      <c r="D20" s="371"/>
      <c r="E20" s="371"/>
      <c r="F20" s="371"/>
      <c r="G20" s="371"/>
      <c r="H20" s="371"/>
      <c r="I20" s="821"/>
      <c r="J20" s="219"/>
      <c r="K20" s="213"/>
      <c r="L20" s="213"/>
      <c r="M20" s="213"/>
      <c r="N20" s="213"/>
      <c r="O20" s="213"/>
      <c r="P20" s="213"/>
      <c r="Q20" s="213"/>
      <c r="R20" s="213"/>
      <c r="S20" s="213"/>
      <c r="T20" s="213"/>
    </row>
    <row r="21" spans="1:20" ht="53.25" customHeight="1">
      <c r="A21" s="820"/>
      <c r="B21" s="371"/>
      <c r="C21" s="371"/>
      <c r="D21" s="371"/>
      <c r="E21" s="371"/>
      <c r="F21" s="371"/>
      <c r="G21" s="371"/>
      <c r="H21" s="371"/>
      <c r="I21" s="821"/>
      <c r="J21" s="219"/>
      <c r="K21" s="213"/>
      <c r="L21" s="213"/>
      <c r="M21" s="213"/>
      <c r="N21" s="213"/>
      <c r="O21" s="213"/>
      <c r="P21" s="213"/>
      <c r="Q21" s="213"/>
      <c r="R21" s="213"/>
      <c r="S21" s="213"/>
      <c r="T21" s="213"/>
    </row>
    <row r="22" spans="1:20" ht="97.5" customHeight="1">
      <c r="A22" s="822"/>
      <c r="B22" s="823"/>
      <c r="C22" s="823"/>
      <c r="D22" s="823"/>
      <c r="E22" s="823"/>
      <c r="F22" s="823"/>
      <c r="G22" s="823"/>
      <c r="H22" s="823"/>
      <c r="I22" s="824"/>
      <c r="J22" s="219"/>
      <c r="K22" s="213"/>
      <c r="L22" s="213"/>
      <c r="M22" s="213"/>
      <c r="N22" s="213"/>
      <c r="O22" s="213"/>
      <c r="P22" s="213"/>
      <c r="Q22" s="213"/>
      <c r="R22" s="213"/>
      <c r="S22" s="213"/>
      <c r="T22" s="213"/>
    </row>
    <row r="23" spans="1:20" ht="12" customHeight="1">
      <c r="A23" s="213"/>
      <c r="B23" s="213"/>
      <c r="C23" s="213"/>
      <c r="D23" s="213"/>
      <c r="E23" s="213"/>
      <c r="F23" s="213"/>
      <c r="G23" s="213"/>
      <c r="H23" s="213"/>
      <c r="I23" s="213"/>
      <c r="J23" s="213"/>
      <c r="K23" s="213"/>
      <c r="L23" s="213"/>
      <c r="M23" s="213"/>
      <c r="N23" s="213"/>
      <c r="O23" s="213"/>
      <c r="P23" s="213"/>
      <c r="Q23" s="213"/>
      <c r="R23" s="213"/>
      <c r="S23" s="213"/>
      <c r="T23" s="213"/>
    </row>
    <row r="24" spans="1:20" ht="12" customHeight="1">
      <c r="A24" s="213"/>
      <c r="B24" s="213"/>
      <c r="C24" s="213"/>
      <c r="D24" s="213"/>
      <c r="E24" s="213"/>
      <c r="F24" s="213"/>
      <c r="G24" s="213"/>
      <c r="H24" s="213"/>
      <c r="I24" s="213"/>
      <c r="J24" s="213"/>
      <c r="K24" s="213"/>
      <c r="L24" s="213"/>
      <c r="M24" s="213"/>
      <c r="N24" s="213"/>
      <c r="O24" s="213"/>
      <c r="P24" s="213"/>
      <c r="Q24" s="213"/>
      <c r="R24" s="213"/>
      <c r="S24" s="213"/>
      <c r="T24" s="213"/>
    </row>
    <row r="25" spans="1:20" ht="12" customHeight="1">
      <c r="A25" s="213"/>
      <c r="B25" s="213"/>
      <c r="C25" s="213"/>
      <c r="D25" s="213"/>
      <c r="E25" s="213"/>
      <c r="F25" s="213"/>
      <c r="G25" s="213"/>
      <c r="H25" s="213"/>
      <c r="I25" s="213"/>
      <c r="J25" s="213"/>
      <c r="K25" s="213"/>
      <c r="L25" s="213"/>
      <c r="M25" s="213"/>
      <c r="N25" s="213"/>
      <c r="O25" s="213"/>
      <c r="P25" s="213"/>
      <c r="Q25" s="213"/>
      <c r="R25" s="213"/>
      <c r="S25" s="213"/>
      <c r="T25" s="213"/>
    </row>
    <row r="26" spans="1:20" ht="10.5" customHeight="1">
      <c r="A26" s="213"/>
      <c r="B26" s="213"/>
      <c r="C26" s="213"/>
      <c r="D26" s="213"/>
      <c r="E26" s="213"/>
      <c r="F26" s="213"/>
      <c r="G26" s="213"/>
      <c r="H26" s="213"/>
      <c r="I26" s="213"/>
      <c r="J26" s="213"/>
      <c r="K26" s="213"/>
      <c r="L26" s="213"/>
      <c r="M26" s="213"/>
      <c r="N26" s="213"/>
      <c r="O26" s="213"/>
      <c r="P26" s="213"/>
      <c r="Q26" s="213"/>
      <c r="R26" s="213"/>
      <c r="S26" s="213"/>
      <c r="T26" s="213"/>
    </row>
    <row r="27" spans="1:20" ht="12" customHeight="1">
      <c r="A27" s="213"/>
      <c r="B27" s="213"/>
      <c r="C27" s="213"/>
      <c r="D27" s="213"/>
      <c r="E27" s="213"/>
      <c r="F27" s="213"/>
      <c r="G27" s="213"/>
      <c r="H27" s="213"/>
      <c r="I27" s="213"/>
      <c r="J27" s="213"/>
      <c r="K27" s="213"/>
      <c r="L27" s="213"/>
      <c r="M27" s="213"/>
      <c r="N27" s="213"/>
      <c r="O27" s="213"/>
      <c r="P27" s="213"/>
      <c r="Q27" s="213"/>
      <c r="R27" s="213"/>
      <c r="S27" s="213"/>
      <c r="T27" s="213"/>
    </row>
    <row r="28" spans="1:20" ht="12" customHeight="1">
      <c r="A28" s="213"/>
      <c r="B28" s="213"/>
      <c r="C28" s="213"/>
      <c r="D28" s="213"/>
      <c r="E28" s="213"/>
      <c r="F28" s="213"/>
      <c r="G28" s="213"/>
      <c r="H28" s="213"/>
      <c r="I28" s="213"/>
      <c r="J28" s="213"/>
      <c r="K28" s="213"/>
      <c r="L28" s="213"/>
      <c r="M28" s="213"/>
      <c r="N28" s="213"/>
      <c r="O28" s="213"/>
      <c r="P28" s="213"/>
      <c r="Q28" s="213"/>
      <c r="R28" s="213"/>
      <c r="S28" s="213"/>
      <c r="T28" s="213"/>
    </row>
    <row r="29" spans="1:20" ht="12" customHeight="1">
      <c r="A29" s="213"/>
      <c r="B29" s="213"/>
      <c r="C29" s="213"/>
      <c r="D29" s="213"/>
      <c r="E29" s="213"/>
      <c r="F29" s="213"/>
      <c r="G29" s="213"/>
      <c r="H29" s="213"/>
      <c r="I29" s="213"/>
      <c r="J29" s="213"/>
      <c r="K29" s="213"/>
      <c r="L29" s="213"/>
      <c r="M29" s="213"/>
      <c r="N29" s="213"/>
      <c r="O29" s="213"/>
      <c r="P29" s="213"/>
      <c r="Q29" s="213"/>
      <c r="R29" s="213"/>
      <c r="S29" s="213"/>
      <c r="T29" s="213"/>
    </row>
    <row r="30" spans="1:20" ht="12" customHeight="1">
      <c r="A30" s="213"/>
      <c r="B30" s="213"/>
      <c r="C30" s="213"/>
      <c r="D30" s="213"/>
      <c r="E30" s="213"/>
      <c r="F30" s="213"/>
      <c r="G30" s="213"/>
      <c r="H30" s="213"/>
      <c r="I30" s="213"/>
      <c r="J30" s="213"/>
      <c r="K30" s="213"/>
      <c r="L30" s="213"/>
      <c r="M30" s="213"/>
      <c r="N30" s="213"/>
      <c r="O30" s="213"/>
      <c r="P30" s="213"/>
      <c r="Q30" s="213"/>
      <c r="R30" s="213"/>
      <c r="S30" s="213"/>
      <c r="T30" s="213"/>
    </row>
    <row r="31" spans="1:20" ht="12" customHeight="1">
      <c r="A31" s="213"/>
      <c r="B31" s="213"/>
      <c r="C31" s="213"/>
      <c r="D31" s="213"/>
      <c r="E31" s="213"/>
      <c r="F31" s="213"/>
      <c r="G31" s="213"/>
      <c r="H31" s="213"/>
      <c r="I31" s="213"/>
      <c r="J31" s="213"/>
      <c r="K31" s="213"/>
      <c r="L31" s="213"/>
      <c r="M31" s="213"/>
      <c r="N31" s="213"/>
      <c r="O31" s="213"/>
      <c r="P31" s="213"/>
      <c r="Q31" s="213"/>
      <c r="R31" s="213"/>
      <c r="S31" s="213"/>
      <c r="T31" s="213"/>
    </row>
    <row r="32" spans="1:20" ht="12" customHeight="1">
      <c r="A32" s="213"/>
      <c r="B32" s="213"/>
      <c r="C32" s="213"/>
      <c r="D32" s="213"/>
      <c r="E32" s="213"/>
      <c r="F32" s="213"/>
      <c r="G32" s="213"/>
      <c r="H32" s="213"/>
      <c r="I32" s="213"/>
      <c r="J32" s="213"/>
      <c r="K32" s="213"/>
      <c r="L32" s="213"/>
      <c r="M32" s="213"/>
      <c r="N32" s="213"/>
      <c r="O32" s="213"/>
      <c r="P32" s="213"/>
      <c r="Q32" s="213"/>
      <c r="R32" s="213"/>
      <c r="S32" s="213"/>
      <c r="T32" s="213"/>
    </row>
    <row r="33" spans="1:20" ht="12" customHeight="1">
      <c r="A33" s="213"/>
      <c r="B33" s="213"/>
      <c r="C33" s="213"/>
      <c r="D33" s="213"/>
      <c r="E33" s="213"/>
      <c r="F33" s="213"/>
      <c r="G33" s="213"/>
      <c r="H33" s="213"/>
      <c r="I33" s="213"/>
      <c r="J33" s="213"/>
      <c r="K33" s="213"/>
      <c r="L33" s="213"/>
      <c r="M33" s="213"/>
      <c r="N33" s="213"/>
      <c r="O33" s="213"/>
      <c r="P33" s="213"/>
      <c r="Q33" s="213"/>
      <c r="R33" s="213"/>
      <c r="S33" s="213"/>
      <c r="T33" s="213"/>
    </row>
    <row r="34" spans="1:20" ht="12" customHeight="1">
      <c r="A34" s="213"/>
      <c r="B34" s="213"/>
      <c r="C34" s="213"/>
      <c r="D34" s="213"/>
      <c r="E34" s="213"/>
      <c r="F34" s="213"/>
      <c r="G34" s="213"/>
      <c r="H34" s="213"/>
      <c r="I34" s="213"/>
      <c r="J34" s="213"/>
      <c r="K34" s="213"/>
      <c r="L34" s="213"/>
      <c r="M34" s="213"/>
      <c r="N34" s="213"/>
      <c r="O34" s="213"/>
      <c r="P34" s="213"/>
      <c r="Q34" s="213"/>
      <c r="R34" s="213"/>
      <c r="S34" s="213"/>
      <c r="T34" s="213"/>
    </row>
    <row r="35" spans="1:20" ht="12" customHeight="1">
      <c r="A35" s="213"/>
      <c r="B35" s="213"/>
      <c r="C35" s="213"/>
      <c r="D35" s="213"/>
      <c r="E35" s="213"/>
      <c r="F35" s="213"/>
      <c r="G35" s="213"/>
      <c r="H35" s="213"/>
      <c r="I35" s="213"/>
      <c r="J35" s="213"/>
      <c r="K35" s="213"/>
      <c r="L35" s="213"/>
      <c r="M35" s="213"/>
      <c r="N35" s="213"/>
      <c r="O35" s="213"/>
      <c r="P35" s="213"/>
      <c r="Q35" s="213"/>
      <c r="R35" s="213"/>
      <c r="S35" s="213"/>
      <c r="T35" s="213"/>
    </row>
    <row r="36" spans="1:20" ht="12" customHeight="1">
      <c r="A36" s="213"/>
      <c r="B36" s="213"/>
      <c r="C36" s="213"/>
      <c r="D36" s="213"/>
      <c r="E36" s="213"/>
      <c r="F36" s="213"/>
      <c r="G36" s="213"/>
      <c r="H36" s="213"/>
      <c r="I36" s="213"/>
      <c r="J36" s="213"/>
      <c r="K36" s="213"/>
      <c r="L36" s="213"/>
      <c r="M36" s="213"/>
      <c r="N36" s="213"/>
      <c r="O36" s="213"/>
      <c r="P36" s="213"/>
      <c r="Q36" s="213"/>
      <c r="R36" s="213"/>
      <c r="S36" s="213"/>
      <c r="T36" s="213"/>
    </row>
    <row r="37" spans="1:20" ht="12" customHeight="1">
      <c r="A37" s="213"/>
      <c r="B37" s="213"/>
      <c r="C37" s="213"/>
      <c r="D37" s="213"/>
      <c r="E37" s="213"/>
      <c r="F37" s="213"/>
      <c r="G37" s="213"/>
      <c r="H37" s="213"/>
      <c r="I37" s="213"/>
      <c r="J37" s="213"/>
      <c r="K37" s="213"/>
      <c r="L37" s="213"/>
      <c r="M37" s="213"/>
      <c r="N37" s="213"/>
      <c r="O37" s="213"/>
      <c r="P37" s="213"/>
      <c r="Q37" s="213"/>
      <c r="R37" s="213"/>
      <c r="S37" s="213"/>
      <c r="T37" s="213"/>
    </row>
    <row r="38" spans="1:20" ht="12" customHeight="1">
      <c r="A38" s="213"/>
      <c r="B38" s="213"/>
      <c r="C38" s="213"/>
      <c r="D38" s="213"/>
      <c r="E38" s="213"/>
      <c r="F38" s="213"/>
      <c r="G38" s="213"/>
      <c r="H38" s="213"/>
      <c r="I38" s="213"/>
      <c r="J38" s="213"/>
      <c r="K38" s="213"/>
      <c r="L38" s="213"/>
      <c r="M38" s="213"/>
      <c r="N38" s="213"/>
      <c r="O38" s="213"/>
      <c r="P38" s="213"/>
      <c r="Q38" s="213"/>
      <c r="R38" s="213"/>
      <c r="S38" s="213"/>
      <c r="T38" s="213"/>
    </row>
    <row r="39" spans="1:20" ht="12" customHeight="1">
      <c r="A39" s="213"/>
      <c r="B39" s="213"/>
      <c r="C39" s="213"/>
      <c r="D39" s="213"/>
      <c r="E39" s="213"/>
      <c r="F39" s="213"/>
      <c r="G39" s="213"/>
      <c r="H39" s="213"/>
      <c r="I39" s="213"/>
      <c r="J39" s="213"/>
      <c r="K39" s="213"/>
      <c r="L39" s="213"/>
      <c r="M39" s="213"/>
      <c r="N39" s="213"/>
      <c r="O39" s="213"/>
      <c r="P39" s="213"/>
      <c r="Q39" s="213"/>
      <c r="R39" s="213"/>
      <c r="S39" s="213"/>
      <c r="T39" s="213"/>
    </row>
    <row r="40" spans="1:20" ht="12" customHeight="1">
      <c r="A40" s="213"/>
      <c r="B40" s="213"/>
      <c r="C40" s="213"/>
      <c r="D40" s="213"/>
      <c r="E40" s="213"/>
      <c r="F40" s="213"/>
      <c r="G40" s="213"/>
      <c r="H40" s="213"/>
      <c r="I40" s="213"/>
      <c r="J40" s="213"/>
      <c r="K40" s="213"/>
      <c r="L40" s="213"/>
      <c r="M40" s="213"/>
      <c r="N40" s="213"/>
      <c r="O40" s="213"/>
      <c r="P40" s="213"/>
      <c r="Q40" s="213"/>
      <c r="R40" s="213"/>
      <c r="S40" s="213"/>
      <c r="T40" s="213"/>
    </row>
    <row r="41" spans="1:20" ht="12" customHeight="1">
      <c r="A41" s="213"/>
      <c r="B41" s="213"/>
      <c r="C41" s="213"/>
      <c r="D41" s="213"/>
      <c r="E41" s="213"/>
      <c r="F41" s="213"/>
      <c r="G41" s="213"/>
      <c r="H41" s="213"/>
      <c r="I41" s="213"/>
      <c r="J41" s="213"/>
      <c r="K41" s="213"/>
      <c r="L41" s="213"/>
      <c r="M41" s="213"/>
      <c r="N41" s="213"/>
      <c r="O41" s="213"/>
      <c r="P41" s="213"/>
      <c r="Q41" s="213"/>
      <c r="R41" s="213"/>
      <c r="S41" s="213"/>
      <c r="T41" s="213"/>
    </row>
    <row r="42" spans="1:20" ht="12" customHeight="1">
      <c r="A42" s="213"/>
      <c r="B42" s="213"/>
      <c r="C42" s="213"/>
      <c r="D42" s="213"/>
      <c r="E42" s="213"/>
      <c r="F42" s="213"/>
      <c r="G42" s="213"/>
      <c r="H42" s="213"/>
      <c r="I42" s="213"/>
      <c r="J42" s="213"/>
      <c r="K42" s="213"/>
      <c r="L42" s="213"/>
      <c r="M42" s="213"/>
      <c r="N42" s="213"/>
      <c r="O42" s="213"/>
      <c r="P42" s="213"/>
      <c r="Q42" s="213"/>
      <c r="R42" s="213"/>
      <c r="S42" s="213"/>
      <c r="T42" s="213"/>
    </row>
    <row r="43" spans="1:20" ht="12" customHeight="1">
      <c r="A43" s="213"/>
      <c r="B43" s="213"/>
      <c r="C43" s="213"/>
      <c r="D43" s="213"/>
      <c r="E43" s="213"/>
      <c r="F43" s="213"/>
      <c r="G43" s="213"/>
      <c r="H43" s="213"/>
      <c r="I43" s="213"/>
      <c r="J43" s="213"/>
      <c r="K43" s="213"/>
      <c r="L43" s="213"/>
      <c r="M43" s="213"/>
      <c r="N43" s="213"/>
      <c r="O43" s="213"/>
      <c r="P43" s="213"/>
      <c r="Q43" s="213"/>
      <c r="R43" s="213"/>
      <c r="S43" s="213"/>
      <c r="T43" s="213"/>
    </row>
    <row r="44" spans="1:20" ht="12" customHeight="1">
      <c r="A44" s="213"/>
      <c r="B44" s="213"/>
      <c r="C44" s="213"/>
      <c r="D44" s="213"/>
      <c r="E44" s="213"/>
      <c r="F44" s="213"/>
      <c r="G44" s="213"/>
      <c r="H44" s="213"/>
      <c r="I44" s="213"/>
      <c r="J44" s="213"/>
      <c r="K44" s="213"/>
      <c r="L44" s="213"/>
      <c r="M44" s="213"/>
      <c r="N44" s="213"/>
      <c r="O44" s="213"/>
      <c r="P44" s="213"/>
      <c r="Q44" s="213"/>
      <c r="R44" s="213"/>
      <c r="S44" s="213"/>
      <c r="T44" s="213"/>
    </row>
    <row r="45" spans="1:20" ht="12" customHeight="1">
      <c r="A45" s="213"/>
      <c r="B45" s="213"/>
      <c r="C45" s="213"/>
      <c r="D45" s="213"/>
      <c r="E45" s="213"/>
      <c r="F45" s="213"/>
      <c r="G45" s="213"/>
      <c r="H45" s="213"/>
      <c r="I45" s="213"/>
      <c r="J45" s="213"/>
      <c r="K45" s="213"/>
      <c r="L45" s="213"/>
      <c r="M45" s="213"/>
      <c r="N45" s="213"/>
      <c r="O45" s="213"/>
      <c r="P45" s="213"/>
      <c r="Q45" s="213"/>
      <c r="R45" s="213"/>
      <c r="S45" s="213"/>
      <c r="T45" s="213"/>
    </row>
    <row r="46" spans="1:20" ht="12" customHeight="1">
      <c r="A46" s="213"/>
      <c r="B46" s="213"/>
      <c r="C46" s="213"/>
      <c r="D46" s="213"/>
      <c r="E46" s="213"/>
      <c r="F46" s="213"/>
      <c r="G46" s="213"/>
      <c r="H46" s="213"/>
      <c r="I46" s="213"/>
      <c r="J46" s="213"/>
      <c r="K46" s="213"/>
      <c r="L46" s="213"/>
      <c r="M46" s="213"/>
      <c r="N46" s="213"/>
      <c r="O46" s="213"/>
      <c r="P46" s="213"/>
      <c r="Q46" s="213"/>
      <c r="R46" s="213"/>
      <c r="S46" s="213"/>
      <c r="T46" s="213"/>
    </row>
    <row r="47" spans="1:20" ht="12" customHeight="1">
      <c r="A47" s="213"/>
      <c r="B47" s="213"/>
      <c r="C47" s="213"/>
      <c r="D47" s="213"/>
      <c r="E47" s="213"/>
      <c r="F47" s="213"/>
      <c r="G47" s="213"/>
      <c r="H47" s="213"/>
      <c r="I47" s="213"/>
      <c r="J47" s="213"/>
      <c r="K47" s="213"/>
      <c r="L47" s="213"/>
      <c r="M47" s="213"/>
      <c r="N47" s="213"/>
      <c r="O47" s="213"/>
      <c r="P47" s="213"/>
      <c r="Q47" s="213"/>
      <c r="R47" s="213"/>
      <c r="S47" s="213"/>
      <c r="T47" s="213"/>
    </row>
    <row r="48" spans="1:20" ht="12" customHeight="1">
      <c r="A48" s="213"/>
      <c r="B48" s="213"/>
      <c r="C48" s="213"/>
      <c r="D48" s="213"/>
      <c r="E48" s="213"/>
      <c r="F48" s="213"/>
      <c r="G48" s="213"/>
      <c r="H48" s="213"/>
      <c r="I48" s="213"/>
      <c r="J48" s="213"/>
      <c r="K48" s="213"/>
      <c r="L48" s="213"/>
      <c r="M48" s="213"/>
      <c r="N48" s="213"/>
      <c r="O48" s="213"/>
      <c r="P48" s="213"/>
      <c r="Q48" s="213"/>
      <c r="R48" s="213"/>
      <c r="S48" s="213"/>
      <c r="T48" s="213"/>
    </row>
    <row r="49" spans="1:20" ht="12" customHeight="1">
      <c r="A49" s="213"/>
      <c r="B49" s="213"/>
      <c r="C49" s="213"/>
      <c r="D49" s="213"/>
      <c r="E49" s="213"/>
      <c r="F49" s="213"/>
      <c r="G49" s="213"/>
      <c r="H49" s="213"/>
      <c r="I49" s="213"/>
      <c r="J49" s="213"/>
      <c r="K49" s="213"/>
      <c r="L49" s="213"/>
      <c r="M49" s="213"/>
      <c r="N49" s="213"/>
      <c r="O49" s="213"/>
      <c r="P49" s="213"/>
      <c r="Q49" s="213"/>
      <c r="R49" s="213"/>
      <c r="S49" s="213"/>
      <c r="T49" s="213"/>
    </row>
    <row r="50" spans="1:20" ht="12" customHeight="1">
      <c r="A50" s="213"/>
      <c r="B50" s="213"/>
      <c r="C50" s="213"/>
      <c r="D50" s="213"/>
      <c r="E50" s="213"/>
      <c r="F50" s="213"/>
      <c r="G50" s="213"/>
      <c r="H50" s="213"/>
      <c r="I50" s="213"/>
      <c r="J50" s="213"/>
      <c r="K50" s="213"/>
      <c r="L50" s="213"/>
      <c r="M50" s="213"/>
      <c r="N50" s="213"/>
      <c r="O50" s="213"/>
      <c r="P50" s="213"/>
      <c r="Q50" s="213"/>
      <c r="R50" s="213"/>
      <c r="S50" s="213"/>
      <c r="T50" s="213"/>
    </row>
    <row r="51" spans="1:20" ht="12" customHeight="1">
      <c r="A51" s="213"/>
      <c r="B51" s="213"/>
      <c r="C51" s="213"/>
      <c r="D51" s="213"/>
      <c r="E51" s="213"/>
      <c r="F51" s="213"/>
      <c r="G51" s="213"/>
      <c r="H51" s="213"/>
      <c r="I51" s="213"/>
      <c r="J51" s="213"/>
      <c r="K51" s="213"/>
      <c r="L51" s="213"/>
      <c r="M51" s="213"/>
      <c r="N51" s="213"/>
      <c r="O51" s="213"/>
      <c r="P51" s="213"/>
      <c r="Q51" s="213"/>
      <c r="R51" s="213"/>
      <c r="S51" s="213"/>
      <c r="T51" s="213"/>
    </row>
    <row r="52" spans="1:20" ht="12" customHeight="1">
      <c r="A52" s="213"/>
      <c r="B52" s="213"/>
      <c r="C52" s="213"/>
      <c r="D52" s="213"/>
      <c r="E52" s="213"/>
      <c r="F52" s="213"/>
      <c r="G52" s="213"/>
      <c r="H52" s="213"/>
      <c r="I52" s="213"/>
      <c r="J52" s="213"/>
      <c r="K52" s="213"/>
      <c r="L52" s="213"/>
      <c r="M52" s="213"/>
      <c r="N52" s="213"/>
      <c r="O52" s="213"/>
      <c r="P52" s="213"/>
      <c r="Q52" s="213"/>
      <c r="R52" s="213"/>
      <c r="S52" s="213"/>
      <c r="T52" s="213"/>
    </row>
    <row r="53" spans="1:20" ht="12" customHeight="1">
      <c r="A53" s="213"/>
      <c r="B53" s="213"/>
      <c r="C53" s="213"/>
      <c r="D53" s="213"/>
      <c r="E53" s="213"/>
      <c r="F53" s="213"/>
      <c r="G53" s="213"/>
      <c r="H53" s="213"/>
      <c r="I53" s="213"/>
      <c r="J53" s="213"/>
      <c r="K53" s="213"/>
      <c r="L53" s="213"/>
      <c r="M53" s="213"/>
      <c r="N53" s="213"/>
      <c r="O53" s="213"/>
      <c r="P53" s="213"/>
      <c r="Q53" s="213"/>
      <c r="R53" s="213"/>
      <c r="S53" s="213"/>
      <c r="T53" s="213"/>
    </row>
    <row r="54" spans="1:20" ht="12" customHeight="1">
      <c r="A54" s="213"/>
      <c r="B54" s="213"/>
      <c r="C54" s="213"/>
      <c r="D54" s="213"/>
      <c r="E54" s="213"/>
      <c r="F54" s="213"/>
      <c r="G54" s="213"/>
      <c r="H54" s="213"/>
      <c r="I54" s="213"/>
      <c r="J54" s="213"/>
      <c r="K54" s="213"/>
      <c r="L54" s="213"/>
      <c r="M54" s="213"/>
      <c r="N54" s="213"/>
      <c r="O54" s="213"/>
      <c r="P54" s="213"/>
      <c r="Q54" s="213"/>
      <c r="R54" s="213"/>
      <c r="S54" s="213"/>
      <c r="T54" s="213"/>
    </row>
    <row r="55" spans="1:20" ht="12" customHeight="1">
      <c r="A55" s="213"/>
      <c r="B55" s="213"/>
      <c r="C55" s="213"/>
      <c r="D55" s="213"/>
      <c r="E55" s="213"/>
      <c r="F55" s="213"/>
      <c r="G55" s="213"/>
      <c r="H55" s="213"/>
      <c r="I55" s="213"/>
      <c r="J55" s="213"/>
      <c r="K55" s="213"/>
      <c r="L55" s="213"/>
      <c r="M55" s="213"/>
      <c r="N55" s="213"/>
      <c r="O55" s="213"/>
      <c r="P55" s="213"/>
      <c r="Q55" s="213"/>
      <c r="R55" s="213"/>
      <c r="S55" s="213"/>
      <c r="T55" s="213"/>
    </row>
    <row r="56" spans="1:20" ht="12" customHeight="1">
      <c r="A56" s="213"/>
      <c r="B56" s="213"/>
      <c r="C56" s="213"/>
      <c r="D56" s="213"/>
      <c r="E56" s="213"/>
      <c r="F56" s="213"/>
      <c r="G56" s="213"/>
      <c r="H56" s="213"/>
      <c r="I56" s="213"/>
      <c r="J56" s="213"/>
      <c r="K56" s="213"/>
      <c r="L56" s="213"/>
      <c r="M56" s="213"/>
      <c r="N56" s="213"/>
      <c r="O56" s="213"/>
      <c r="P56" s="213"/>
      <c r="Q56" s="213"/>
      <c r="R56" s="213"/>
      <c r="S56" s="213"/>
      <c r="T56" s="213"/>
    </row>
    <row r="57" spans="1:20" ht="12" customHeight="1">
      <c r="A57" s="213"/>
      <c r="B57" s="213"/>
      <c r="C57" s="213"/>
      <c r="D57" s="213"/>
      <c r="E57" s="213"/>
      <c r="F57" s="213"/>
      <c r="G57" s="213"/>
      <c r="H57" s="213"/>
      <c r="I57" s="213"/>
      <c r="J57" s="213"/>
      <c r="K57" s="213"/>
      <c r="L57" s="213"/>
      <c r="M57" s="213"/>
      <c r="N57" s="213"/>
      <c r="O57" s="213"/>
      <c r="P57" s="213"/>
      <c r="Q57" s="213"/>
      <c r="R57" s="213"/>
      <c r="S57" s="213"/>
      <c r="T57" s="213"/>
    </row>
    <row r="58" spans="1:20" ht="12" customHeight="1">
      <c r="A58" s="213"/>
      <c r="B58" s="213"/>
      <c r="C58" s="213"/>
      <c r="D58" s="213"/>
      <c r="E58" s="213"/>
      <c r="F58" s="213"/>
      <c r="G58" s="213"/>
      <c r="H58" s="213"/>
      <c r="I58" s="213"/>
      <c r="J58" s="213"/>
      <c r="K58" s="213"/>
      <c r="L58" s="213"/>
      <c r="M58" s="213"/>
      <c r="N58" s="213"/>
      <c r="O58" s="213"/>
      <c r="P58" s="213"/>
      <c r="Q58" s="213"/>
      <c r="R58" s="213"/>
      <c r="S58" s="213"/>
      <c r="T58" s="213"/>
    </row>
    <row r="59" spans="1:20" ht="12" customHeight="1">
      <c r="A59" s="213"/>
      <c r="B59" s="213"/>
      <c r="C59" s="213"/>
      <c r="D59" s="213"/>
      <c r="E59" s="213"/>
      <c r="F59" s="213"/>
      <c r="G59" s="213"/>
      <c r="H59" s="213"/>
      <c r="I59" s="213"/>
      <c r="J59" s="213"/>
      <c r="K59" s="213"/>
      <c r="L59" s="213"/>
      <c r="M59" s="213"/>
      <c r="N59" s="213"/>
      <c r="O59" s="213"/>
      <c r="P59" s="213"/>
      <c r="Q59" s="213"/>
      <c r="R59" s="213"/>
      <c r="S59" s="213"/>
      <c r="T59" s="213"/>
    </row>
    <row r="60" spans="1:20" ht="12" customHeight="1">
      <c r="A60" s="213"/>
      <c r="B60" s="213"/>
      <c r="C60" s="213"/>
      <c r="D60" s="213"/>
      <c r="E60" s="213"/>
      <c r="F60" s="213"/>
      <c r="G60" s="213"/>
      <c r="H60" s="213"/>
      <c r="I60" s="213"/>
      <c r="J60" s="213"/>
      <c r="K60" s="213"/>
      <c r="L60" s="213"/>
      <c r="M60" s="213"/>
      <c r="N60" s="213"/>
      <c r="O60" s="213"/>
      <c r="P60" s="213"/>
      <c r="Q60" s="213"/>
      <c r="R60" s="213"/>
      <c r="S60" s="213"/>
      <c r="T60" s="213"/>
    </row>
    <row r="61" spans="1:20" ht="12" customHeight="1">
      <c r="A61" s="213"/>
      <c r="B61" s="213"/>
      <c r="C61" s="213"/>
      <c r="D61" s="213"/>
      <c r="E61" s="213"/>
      <c r="F61" s="213"/>
      <c r="G61" s="213"/>
      <c r="H61" s="213"/>
      <c r="I61" s="213"/>
      <c r="J61" s="213"/>
      <c r="K61" s="213"/>
      <c r="L61" s="213"/>
      <c r="M61" s="213"/>
      <c r="N61" s="213"/>
      <c r="O61" s="213"/>
      <c r="P61" s="213"/>
      <c r="Q61" s="213"/>
      <c r="R61" s="213"/>
      <c r="S61" s="213"/>
      <c r="T61" s="213"/>
    </row>
    <row r="62" spans="1:20" ht="12" customHeight="1">
      <c r="A62" s="213"/>
      <c r="B62" s="213"/>
      <c r="C62" s="213"/>
      <c r="D62" s="213"/>
      <c r="E62" s="213"/>
      <c r="F62" s="213"/>
      <c r="G62" s="213"/>
      <c r="H62" s="213"/>
      <c r="I62" s="213"/>
      <c r="J62" s="213"/>
      <c r="K62" s="213"/>
      <c r="L62" s="213"/>
      <c r="M62" s="213"/>
      <c r="N62" s="213"/>
      <c r="O62" s="213"/>
      <c r="P62" s="213"/>
      <c r="Q62" s="213"/>
      <c r="R62" s="213"/>
      <c r="S62" s="213"/>
      <c r="T62" s="213"/>
    </row>
    <row r="63" spans="1:20" ht="12" customHeight="1">
      <c r="A63" s="213"/>
      <c r="B63" s="213"/>
      <c r="C63" s="213"/>
      <c r="D63" s="213"/>
      <c r="E63" s="213"/>
      <c r="F63" s="213"/>
      <c r="G63" s="213"/>
      <c r="H63" s="213"/>
      <c r="I63" s="213"/>
      <c r="J63" s="213"/>
      <c r="K63" s="213"/>
      <c r="L63" s="213"/>
      <c r="M63" s="213"/>
      <c r="N63" s="213"/>
      <c r="O63" s="213"/>
      <c r="P63" s="213"/>
      <c r="Q63" s="213"/>
      <c r="R63" s="213"/>
      <c r="S63" s="213"/>
      <c r="T63" s="213"/>
    </row>
    <row r="64" spans="1:20" ht="12.75" customHeight="1">
      <c r="A64" s="213"/>
      <c r="B64" s="213"/>
      <c r="C64" s="213"/>
      <c r="D64" s="213"/>
      <c r="E64" s="213"/>
      <c r="F64" s="213"/>
      <c r="G64" s="213"/>
      <c r="H64" s="213"/>
      <c r="I64" s="213"/>
      <c r="J64" s="213"/>
      <c r="K64" s="213"/>
      <c r="L64" s="213"/>
      <c r="M64" s="213"/>
      <c r="N64" s="213"/>
      <c r="O64" s="213"/>
      <c r="P64" s="213"/>
      <c r="Q64" s="213"/>
      <c r="R64" s="213"/>
      <c r="S64" s="213"/>
      <c r="T64" s="213"/>
    </row>
    <row r="65" spans="1:20" ht="12.75" customHeight="1">
      <c r="A65" s="213"/>
      <c r="B65" s="213"/>
      <c r="C65" s="213"/>
      <c r="D65" s="213"/>
      <c r="E65" s="213"/>
      <c r="F65" s="213"/>
      <c r="G65" s="213"/>
      <c r="H65" s="213"/>
      <c r="I65" s="213"/>
      <c r="J65" s="213"/>
      <c r="K65" s="213"/>
      <c r="L65" s="213"/>
      <c r="M65" s="213"/>
      <c r="N65" s="213"/>
      <c r="O65" s="213"/>
      <c r="P65" s="213"/>
      <c r="Q65" s="213"/>
      <c r="R65" s="213"/>
      <c r="S65" s="213"/>
      <c r="T65" s="213"/>
    </row>
    <row r="66" spans="1:20" ht="12.75" customHeight="1">
      <c r="A66" s="213"/>
      <c r="B66" s="213"/>
      <c r="C66" s="213"/>
      <c r="D66" s="213"/>
      <c r="E66" s="213"/>
      <c r="F66" s="213"/>
      <c r="G66" s="213"/>
      <c r="H66" s="213"/>
      <c r="I66" s="213"/>
      <c r="J66" s="213"/>
      <c r="K66" s="213"/>
      <c r="L66" s="213"/>
      <c r="M66" s="213"/>
      <c r="N66" s="213"/>
      <c r="O66" s="213"/>
      <c r="P66" s="213"/>
      <c r="Q66" s="213"/>
      <c r="R66" s="213"/>
      <c r="S66" s="213"/>
      <c r="T66" s="213"/>
    </row>
    <row r="67" spans="1:20" ht="12.75" customHeight="1">
      <c r="A67" s="213"/>
      <c r="B67" s="213"/>
      <c r="C67" s="213"/>
      <c r="D67" s="213"/>
      <c r="E67" s="213"/>
      <c r="F67" s="213"/>
      <c r="G67" s="213"/>
      <c r="H67" s="213"/>
      <c r="I67" s="213"/>
      <c r="J67" s="213"/>
      <c r="K67" s="213"/>
      <c r="L67" s="213"/>
      <c r="M67" s="213"/>
      <c r="N67" s="213"/>
      <c r="O67" s="213"/>
      <c r="P67" s="213"/>
      <c r="Q67" s="213"/>
      <c r="R67" s="213"/>
      <c r="S67" s="213"/>
      <c r="T67" s="213"/>
    </row>
    <row r="68" spans="1:20" ht="12.75" customHeight="1">
      <c r="A68" s="213"/>
      <c r="B68" s="213"/>
      <c r="C68" s="213"/>
      <c r="D68" s="213"/>
      <c r="E68" s="213"/>
      <c r="F68" s="213"/>
      <c r="G68" s="213"/>
      <c r="H68" s="213"/>
      <c r="I68" s="213"/>
      <c r="J68" s="213"/>
      <c r="K68" s="213"/>
      <c r="L68" s="213"/>
      <c r="M68" s="213"/>
      <c r="N68" s="213"/>
      <c r="O68" s="213"/>
      <c r="P68" s="213"/>
      <c r="Q68" s="213"/>
      <c r="R68" s="213"/>
      <c r="S68" s="213"/>
      <c r="T68" s="213"/>
    </row>
    <row r="69" spans="1:20" ht="12.75" customHeight="1">
      <c r="A69" s="213"/>
      <c r="B69" s="213"/>
      <c r="C69" s="213"/>
      <c r="D69" s="213"/>
      <c r="E69" s="213"/>
      <c r="F69" s="213"/>
      <c r="G69" s="213"/>
      <c r="H69" s="213"/>
      <c r="I69" s="213"/>
      <c r="J69" s="213"/>
      <c r="K69" s="213"/>
      <c r="L69" s="213"/>
      <c r="M69" s="213"/>
      <c r="N69" s="213"/>
      <c r="O69" s="213"/>
      <c r="P69" s="213"/>
      <c r="Q69" s="213"/>
      <c r="R69" s="213"/>
      <c r="S69" s="213"/>
      <c r="T69" s="213"/>
    </row>
    <row r="70" spans="1:20" ht="12.75" customHeight="1">
      <c r="A70" s="213"/>
      <c r="B70" s="213"/>
      <c r="C70" s="213"/>
      <c r="D70" s="213"/>
      <c r="E70" s="213"/>
      <c r="F70" s="213"/>
      <c r="G70" s="213"/>
      <c r="H70" s="213"/>
      <c r="I70" s="213"/>
      <c r="J70" s="213"/>
      <c r="K70" s="213"/>
      <c r="L70" s="213"/>
      <c r="M70" s="213"/>
      <c r="N70" s="213"/>
      <c r="O70" s="213"/>
      <c r="P70" s="213"/>
      <c r="Q70" s="213"/>
      <c r="R70" s="213"/>
      <c r="S70" s="213"/>
      <c r="T70" s="213"/>
    </row>
    <row r="71" spans="1:20" ht="12.75" customHeight="1">
      <c r="A71" s="213"/>
      <c r="B71" s="213"/>
      <c r="C71" s="213"/>
      <c r="D71" s="213"/>
      <c r="E71" s="213"/>
      <c r="F71" s="213"/>
      <c r="G71" s="213"/>
      <c r="H71" s="213"/>
      <c r="I71" s="213"/>
      <c r="J71" s="213"/>
      <c r="K71" s="213"/>
      <c r="L71" s="213"/>
      <c r="M71" s="213"/>
      <c r="N71" s="213"/>
      <c r="O71" s="213"/>
      <c r="P71" s="213"/>
      <c r="Q71" s="213"/>
      <c r="R71" s="213"/>
      <c r="S71" s="213"/>
      <c r="T71" s="213"/>
    </row>
    <row r="72" spans="1:20" ht="12.75" customHeight="1">
      <c r="A72" s="213"/>
      <c r="B72" s="213"/>
      <c r="C72" s="213"/>
      <c r="D72" s="213"/>
      <c r="E72" s="213"/>
      <c r="F72" s="213"/>
      <c r="G72" s="213"/>
      <c r="H72" s="213"/>
      <c r="I72" s="213"/>
      <c r="J72" s="213"/>
      <c r="K72" s="213"/>
      <c r="L72" s="213"/>
      <c r="M72" s="213"/>
      <c r="N72" s="213"/>
      <c r="O72" s="213"/>
      <c r="P72" s="213"/>
      <c r="Q72" s="213"/>
      <c r="R72" s="213"/>
      <c r="S72" s="213"/>
      <c r="T72" s="213"/>
    </row>
    <row r="73" spans="1:20" ht="12.75" customHeight="1">
      <c r="A73" s="213"/>
      <c r="B73" s="213"/>
      <c r="C73" s="213"/>
      <c r="D73" s="213"/>
      <c r="E73" s="213"/>
      <c r="F73" s="213"/>
      <c r="G73" s="213"/>
      <c r="H73" s="213"/>
      <c r="I73" s="213"/>
      <c r="J73" s="213"/>
      <c r="K73" s="213"/>
      <c r="L73" s="213"/>
      <c r="M73" s="213"/>
      <c r="N73" s="213"/>
      <c r="O73" s="213"/>
      <c r="P73" s="213"/>
      <c r="Q73" s="213"/>
      <c r="R73" s="213"/>
      <c r="S73" s="213"/>
      <c r="T73" s="213"/>
    </row>
    <row r="74" spans="1:20" ht="12.75" customHeight="1">
      <c r="A74" s="213"/>
      <c r="B74" s="213"/>
      <c r="C74" s="213"/>
      <c r="D74" s="213"/>
      <c r="E74" s="213"/>
      <c r="F74" s="213"/>
      <c r="G74" s="213"/>
      <c r="H74" s="213"/>
      <c r="I74" s="213"/>
      <c r="J74" s="213"/>
      <c r="K74" s="213"/>
      <c r="L74" s="213"/>
      <c r="M74" s="213"/>
      <c r="N74" s="213"/>
      <c r="O74" s="213"/>
      <c r="P74" s="213"/>
      <c r="Q74" s="213"/>
      <c r="R74" s="213"/>
      <c r="S74" s="213"/>
      <c r="T74" s="213"/>
    </row>
    <row r="75" spans="1:20" ht="12.75" customHeight="1">
      <c r="A75" s="213"/>
      <c r="B75" s="213"/>
      <c r="C75" s="213"/>
      <c r="D75" s="213"/>
      <c r="E75" s="213"/>
      <c r="F75" s="213"/>
      <c r="G75" s="213"/>
      <c r="H75" s="213"/>
      <c r="I75" s="213"/>
      <c r="J75" s="213"/>
      <c r="K75" s="213"/>
      <c r="L75" s="213"/>
      <c r="M75" s="213"/>
      <c r="N75" s="213"/>
      <c r="O75" s="213"/>
      <c r="P75" s="213"/>
      <c r="Q75" s="213"/>
      <c r="R75" s="213"/>
      <c r="S75" s="213"/>
      <c r="T75" s="213"/>
    </row>
    <row r="76" spans="1:20" ht="12.75" customHeight="1">
      <c r="A76" s="213"/>
      <c r="B76" s="213"/>
      <c r="C76" s="213"/>
      <c r="D76" s="213"/>
      <c r="E76" s="213"/>
      <c r="F76" s="213"/>
      <c r="G76" s="213"/>
      <c r="H76" s="213"/>
      <c r="I76" s="213"/>
      <c r="J76" s="213"/>
      <c r="K76" s="213"/>
      <c r="L76" s="213"/>
      <c r="M76" s="213"/>
      <c r="N76" s="213"/>
      <c r="O76" s="213"/>
      <c r="P76" s="213"/>
      <c r="Q76" s="213"/>
      <c r="R76" s="213"/>
      <c r="S76" s="213"/>
      <c r="T76" s="213"/>
    </row>
    <row r="77" spans="1:20" ht="12.75" customHeight="1">
      <c r="A77" s="213"/>
      <c r="B77" s="213"/>
      <c r="C77" s="213"/>
      <c r="D77" s="213"/>
      <c r="E77" s="213"/>
      <c r="F77" s="213"/>
      <c r="G77" s="213"/>
      <c r="H77" s="213"/>
      <c r="I77" s="213"/>
      <c r="J77" s="213"/>
      <c r="K77" s="213"/>
      <c r="L77" s="213"/>
      <c r="M77" s="213"/>
      <c r="N77" s="213"/>
      <c r="O77" s="213"/>
      <c r="P77" s="213"/>
      <c r="Q77" s="213"/>
      <c r="R77" s="213"/>
      <c r="S77" s="213"/>
      <c r="T77" s="213"/>
    </row>
    <row r="78" spans="1:20" ht="12.75" customHeight="1">
      <c r="A78" s="213"/>
      <c r="B78" s="213"/>
      <c r="C78" s="213"/>
      <c r="D78" s="213"/>
      <c r="E78" s="213"/>
      <c r="F78" s="213"/>
      <c r="G78" s="213"/>
      <c r="H78" s="213"/>
      <c r="I78" s="213"/>
      <c r="J78" s="213"/>
      <c r="K78" s="213"/>
      <c r="L78" s="213"/>
      <c r="M78" s="213"/>
      <c r="N78" s="213"/>
      <c r="O78" s="213"/>
      <c r="P78" s="213"/>
      <c r="Q78" s="213"/>
      <c r="R78" s="213"/>
      <c r="S78" s="213"/>
      <c r="T78" s="213"/>
    </row>
    <row r="79" spans="1:20" ht="12.75" customHeight="1">
      <c r="A79" s="213"/>
      <c r="B79" s="213"/>
      <c r="C79" s="213"/>
      <c r="D79" s="213"/>
      <c r="E79" s="213"/>
      <c r="F79" s="213"/>
      <c r="G79" s="213"/>
      <c r="H79" s="213"/>
      <c r="I79" s="213"/>
      <c r="J79" s="213"/>
      <c r="K79" s="213"/>
      <c r="L79" s="213"/>
      <c r="M79" s="213"/>
      <c r="N79" s="213"/>
      <c r="O79" s="213"/>
      <c r="P79" s="213"/>
      <c r="Q79" s="213"/>
      <c r="R79" s="213"/>
      <c r="S79" s="213"/>
      <c r="T79" s="213"/>
    </row>
    <row r="80" spans="1:20" ht="12.75" customHeight="1">
      <c r="A80" s="213"/>
      <c r="B80" s="213"/>
      <c r="C80" s="213"/>
      <c r="D80" s="213"/>
      <c r="E80" s="213"/>
      <c r="F80" s="213"/>
      <c r="G80" s="213"/>
      <c r="H80" s="213"/>
      <c r="I80" s="213"/>
      <c r="J80" s="213"/>
      <c r="K80" s="213"/>
      <c r="L80" s="213"/>
      <c r="M80" s="213"/>
      <c r="N80" s="213"/>
      <c r="O80" s="213"/>
      <c r="P80" s="213"/>
      <c r="Q80" s="213"/>
      <c r="R80" s="213"/>
      <c r="S80" s="213"/>
      <c r="T80" s="213"/>
    </row>
    <row r="81" spans="1:20" ht="12.75" customHeight="1">
      <c r="A81" s="213"/>
      <c r="B81" s="213"/>
      <c r="C81" s="213"/>
      <c r="D81" s="213"/>
      <c r="E81" s="213"/>
      <c r="F81" s="213"/>
      <c r="G81" s="213"/>
      <c r="H81" s="213"/>
      <c r="I81" s="213"/>
      <c r="J81" s="213"/>
      <c r="K81" s="213"/>
      <c r="L81" s="213"/>
      <c r="M81" s="213"/>
      <c r="N81" s="213"/>
      <c r="O81" s="213"/>
      <c r="P81" s="213"/>
      <c r="Q81" s="213"/>
      <c r="R81" s="213"/>
      <c r="S81" s="213"/>
      <c r="T81" s="213"/>
    </row>
    <row r="82" spans="1:20" ht="12.75" customHeight="1">
      <c r="A82" s="213"/>
      <c r="B82" s="213"/>
      <c r="C82" s="213"/>
      <c r="D82" s="213"/>
      <c r="E82" s="213"/>
      <c r="F82" s="213"/>
      <c r="G82" s="213"/>
      <c r="H82" s="213"/>
      <c r="I82" s="213"/>
      <c r="J82" s="213"/>
      <c r="K82" s="213"/>
      <c r="L82" s="213"/>
      <c r="M82" s="213"/>
      <c r="N82" s="213"/>
      <c r="O82" s="213"/>
      <c r="P82" s="213"/>
      <c r="Q82" s="213"/>
      <c r="R82" s="213"/>
      <c r="S82" s="213"/>
      <c r="T82" s="213"/>
    </row>
    <row r="83" spans="1:20" ht="12.75" customHeight="1">
      <c r="A83" s="213"/>
      <c r="B83" s="213"/>
      <c r="C83" s="213"/>
      <c r="D83" s="213"/>
      <c r="E83" s="213"/>
      <c r="F83" s="213"/>
      <c r="G83" s="213"/>
      <c r="H83" s="213"/>
      <c r="I83" s="213"/>
      <c r="J83" s="213"/>
      <c r="K83" s="213"/>
      <c r="L83" s="213"/>
      <c r="M83" s="213"/>
      <c r="N83" s="213"/>
      <c r="O83" s="213"/>
      <c r="P83" s="213"/>
      <c r="Q83" s="213"/>
      <c r="R83" s="213"/>
      <c r="S83" s="213"/>
      <c r="T83" s="213"/>
    </row>
    <row r="84" spans="1:20" ht="12.75" customHeight="1">
      <c r="A84" s="213"/>
      <c r="B84" s="213"/>
      <c r="C84" s="213"/>
      <c r="D84" s="213"/>
      <c r="E84" s="213"/>
      <c r="F84" s="213"/>
      <c r="G84" s="213"/>
      <c r="H84" s="213"/>
      <c r="I84" s="213"/>
      <c r="J84" s="213"/>
      <c r="K84" s="213"/>
      <c r="L84" s="213"/>
      <c r="M84" s="213"/>
      <c r="N84" s="213"/>
      <c r="O84" s="213"/>
      <c r="P84" s="213"/>
      <c r="Q84" s="213"/>
      <c r="R84" s="213"/>
      <c r="S84" s="213"/>
      <c r="T84" s="213"/>
    </row>
    <row r="85" spans="1:20" ht="12.75" customHeight="1">
      <c r="A85" s="213"/>
      <c r="B85" s="213"/>
      <c r="C85" s="213"/>
      <c r="D85" s="213"/>
      <c r="E85" s="213"/>
      <c r="F85" s="213"/>
      <c r="G85" s="213"/>
      <c r="H85" s="213"/>
      <c r="I85" s="213"/>
      <c r="J85" s="213"/>
      <c r="K85" s="213"/>
      <c r="L85" s="213"/>
      <c r="M85" s="213"/>
      <c r="N85" s="213"/>
      <c r="O85" s="213"/>
      <c r="P85" s="213"/>
      <c r="Q85" s="213"/>
      <c r="R85" s="213"/>
      <c r="S85" s="213"/>
      <c r="T85" s="213"/>
    </row>
    <row r="86" spans="1:20" ht="12.75" customHeight="1">
      <c r="A86" s="213"/>
      <c r="B86" s="213"/>
      <c r="C86" s="213"/>
      <c r="D86" s="213"/>
      <c r="E86" s="213"/>
      <c r="F86" s="213"/>
      <c r="G86" s="213"/>
      <c r="H86" s="213"/>
      <c r="I86" s="213"/>
      <c r="J86" s="213"/>
      <c r="K86" s="213"/>
      <c r="L86" s="213"/>
      <c r="M86" s="213"/>
      <c r="N86" s="213"/>
      <c r="O86" s="213"/>
      <c r="P86" s="213"/>
      <c r="Q86" s="213"/>
      <c r="R86" s="213"/>
      <c r="S86" s="213"/>
      <c r="T86" s="213"/>
    </row>
    <row r="87" spans="1:20" ht="12.75" customHeight="1">
      <c r="A87" s="213"/>
      <c r="B87" s="213"/>
      <c r="C87" s="213"/>
      <c r="D87" s="213"/>
      <c r="E87" s="213"/>
      <c r="F87" s="213"/>
      <c r="G87" s="213"/>
      <c r="H87" s="213"/>
      <c r="I87" s="213"/>
      <c r="J87" s="213"/>
      <c r="K87" s="213"/>
      <c r="L87" s="213"/>
      <c r="M87" s="213"/>
      <c r="N87" s="213"/>
      <c r="O87" s="213"/>
      <c r="P87" s="213"/>
      <c r="Q87" s="213"/>
      <c r="R87" s="213"/>
      <c r="S87" s="213"/>
      <c r="T87" s="213"/>
    </row>
    <row r="88" spans="1:20" ht="12.75" customHeight="1">
      <c r="A88" s="213"/>
      <c r="B88" s="213"/>
      <c r="C88" s="213"/>
      <c r="D88" s="213"/>
      <c r="E88" s="213"/>
      <c r="F88" s="213"/>
      <c r="G88" s="213"/>
      <c r="H88" s="213"/>
      <c r="I88" s="213"/>
      <c r="J88" s="213"/>
      <c r="K88" s="213"/>
      <c r="L88" s="213"/>
      <c r="M88" s="213"/>
      <c r="N88" s="213"/>
      <c r="O88" s="213"/>
      <c r="P88" s="213"/>
      <c r="Q88" s="213"/>
      <c r="R88" s="213"/>
      <c r="S88" s="213"/>
      <c r="T88" s="213"/>
    </row>
    <row r="89" spans="1:10" ht="12.75" customHeight="1">
      <c r="A89" s="213"/>
      <c r="B89" s="213"/>
      <c r="C89" s="213"/>
      <c r="D89" s="213"/>
      <c r="E89" s="213"/>
      <c r="F89" s="213"/>
      <c r="G89" s="213"/>
      <c r="H89" s="213"/>
      <c r="I89" s="213"/>
      <c r="J89" s="213"/>
    </row>
    <row r="90" spans="1:10" ht="12.75" customHeight="1">
      <c r="A90" s="213"/>
      <c r="B90" s="213"/>
      <c r="C90" s="213"/>
      <c r="D90" s="213"/>
      <c r="E90" s="213"/>
      <c r="F90" s="213"/>
      <c r="G90" s="213"/>
      <c r="H90" s="213"/>
      <c r="I90" s="213"/>
      <c r="J90" s="213"/>
    </row>
    <row r="91" spans="1:10" ht="12.75" customHeight="1">
      <c r="A91" s="213"/>
      <c r="B91" s="213"/>
      <c r="C91" s="213"/>
      <c r="D91" s="213"/>
      <c r="E91" s="213"/>
      <c r="F91" s="213"/>
      <c r="G91" s="213"/>
      <c r="H91" s="213"/>
      <c r="I91" s="213"/>
      <c r="J91" s="213"/>
    </row>
    <row r="92" spans="1:10" ht="12.75" customHeight="1">
      <c r="A92" s="213"/>
      <c r="B92" s="213"/>
      <c r="C92" s="213"/>
      <c r="D92" s="213"/>
      <c r="E92" s="213"/>
      <c r="F92" s="213"/>
      <c r="G92" s="213"/>
      <c r="H92" s="213"/>
      <c r="I92" s="213"/>
      <c r="J92" s="213"/>
    </row>
    <row r="93" spans="1:10" ht="12.75" customHeight="1">
      <c r="A93" s="213"/>
      <c r="B93" s="213"/>
      <c r="C93" s="213"/>
      <c r="D93" s="213"/>
      <c r="E93" s="213"/>
      <c r="F93" s="213"/>
      <c r="G93" s="213"/>
      <c r="H93" s="213"/>
      <c r="I93" s="213"/>
      <c r="J93" s="213"/>
    </row>
    <row r="94" spans="1:10" ht="12.75" customHeight="1">
      <c r="A94" s="213"/>
      <c r="B94" s="213"/>
      <c r="C94" s="213"/>
      <c r="D94" s="213"/>
      <c r="E94" s="213"/>
      <c r="F94" s="213"/>
      <c r="G94" s="213"/>
      <c r="H94" s="213"/>
      <c r="I94" s="213"/>
      <c r="J94" s="213"/>
    </row>
    <row r="95" spans="1:10" ht="12.75" customHeight="1">
      <c r="A95" s="213"/>
      <c r="B95" s="213"/>
      <c r="C95" s="213"/>
      <c r="D95" s="213"/>
      <c r="E95" s="213"/>
      <c r="F95" s="213"/>
      <c r="G95" s="213"/>
      <c r="H95" s="213"/>
      <c r="I95" s="213"/>
      <c r="J95" s="213"/>
    </row>
  </sheetData>
  <sheetProtection password="C356" sheet="1" objects="1" scenarios="1"/>
  <mergeCells count="27">
    <mergeCell ref="A4:B4"/>
    <mergeCell ref="A3:B3"/>
    <mergeCell ref="A2:B2"/>
    <mergeCell ref="A19:I19"/>
    <mergeCell ref="C15:I15"/>
    <mergeCell ref="C16:I16"/>
    <mergeCell ref="A15:B15"/>
    <mergeCell ref="A16:B16"/>
    <mergeCell ref="A17:B17"/>
    <mergeCell ref="F9:H10"/>
    <mergeCell ref="C17:I17"/>
    <mergeCell ref="D10:E10"/>
    <mergeCell ref="F8:H8"/>
    <mergeCell ref="A18:B18"/>
    <mergeCell ref="A9:B9"/>
    <mergeCell ref="C9:D9"/>
    <mergeCell ref="C18:I18"/>
    <mergeCell ref="D3:E3"/>
    <mergeCell ref="A14:B14"/>
    <mergeCell ref="C11:I11"/>
    <mergeCell ref="C12:I12"/>
    <mergeCell ref="C13:I13"/>
    <mergeCell ref="C14:I14"/>
    <mergeCell ref="A11:B11"/>
    <mergeCell ref="A12:B12"/>
    <mergeCell ref="A13:B13"/>
    <mergeCell ref="C8:D8"/>
  </mergeCells>
  <dataValidations count="2">
    <dataValidation type="date" allowBlank="1" showInputMessage="1" showErrorMessage="1" errorTitle="Incorrect Date format:" error="To enter a date, use one of the recommended date formats: &#10;1.  Jan 30, 2000&#10;2.  Jan 30, 00&#10;3.  01-30-00&#10;4.  1-30-00&#10;5.  01/30/00&#10;6.  1/30/00&#10;" sqref="C8:D8">
      <formula1>1</formula1>
      <formula2>73051</formula2>
    </dataValidation>
    <dataValidation type="date" allowBlank="1" showInputMessage="1" showErrorMessage="1" errorTitle="Invalid Date Entry" error="One of the following has caused an error:  1) the beginning and ending dates are not one year apart, or 2) an invalid date format was used to enter the date. " sqref="F8:H8">
      <formula1>C8+360</formula1>
      <formula2>C8+370</formula2>
    </dataValidation>
  </dataValidations>
  <printOptions horizontalCentered="1" verticalCentered="1"/>
  <pageMargins left="0.64" right="0.53" top="0.52" bottom="1" header="0.5" footer="0.5"/>
  <pageSetup fitToHeight="2" horizontalDpi="600" verticalDpi="600" orientation="portrait" scale="97" r:id="rId4"/>
  <headerFooter alignWithMargins="0">
    <oddFooter>&amp;L&amp;D&amp;CPage &amp;P of &amp;N&amp;RManitoba Agriculture, Food and Rural Initiatives
&amp;"Arial,Italic"Farm Management</oddFooter>
  </headerFooter>
  <colBreaks count="1" manualBreakCount="1">
    <brk id="9" max="65535" man="1"/>
  </colBreaks>
  <drawing r:id="rId3"/>
  <legacyDrawing r:id="rId2"/>
</worksheet>
</file>

<file path=xl/worksheets/sheet10.xml><?xml version="1.0" encoding="utf-8"?>
<worksheet xmlns="http://schemas.openxmlformats.org/spreadsheetml/2006/main" xmlns:r="http://schemas.openxmlformats.org/officeDocument/2006/relationships">
  <sheetPr codeName="Sheet92">
    <pageSetUpPr fitToPage="1"/>
  </sheetPr>
  <dimension ref="A1:AF119"/>
  <sheetViews>
    <sheetView showGridLines="0" showZeros="0" zoomScale="80" zoomScaleNormal="80" zoomScaleSheetLayoutView="85" zoomScalePageLayoutView="0" workbookViewId="0" topLeftCell="A40">
      <pane xSplit="1" ySplit="3" topLeftCell="B43" activePane="bottomRight" state="frozen"/>
      <selection pane="topLeft" activeCell="A1" sqref="A1"/>
      <selection pane="topRight" activeCell="A1" sqref="A1"/>
      <selection pane="bottomLeft" activeCell="A1" sqref="A1"/>
      <selection pane="bottomRight" activeCell="B43" sqref="B43"/>
    </sheetView>
  </sheetViews>
  <sheetFormatPr defaultColWidth="8.28125" defaultRowHeight="12.75"/>
  <cols>
    <col min="1" max="1" width="33.28125" style="0" customWidth="1"/>
    <col min="2" max="2" width="10.421875" style="0" customWidth="1"/>
    <col min="3" max="5" width="10.57421875" style="0" customWidth="1"/>
    <col min="6" max="6" width="10.57421875" style="0" bestFit="1" customWidth="1"/>
    <col min="7" max="7" width="9.28125" style="0" customWidth="1"/>
    <col min="8" max="10" width="10.00390625" style="0" customWidth="1"/>
    <col min="11" max="11" width="9.421875" style="0" customWidth="1"/>
    <col min="12" max="12" width="11.421875" style="0" customWidth="1"/>
    <col min="13" max="13" width="9.28125" style="0" customWidth="1"/>
    <col min="14" max="14" width="12.00390625" style="0" customWidth="1"/>
    <col min="15" max="15" width="11.7109375" style="0" customWidth="1"/>
    <col min="16" max="16" width="9.28125" style="0" customWidth="1"/>
    <col min="17" max="17" width="11.421875" style="0" customWidth="1"/>
    <col min="18" max="18" width="1.8515625" style="0" customWidth="1"/>
  </cols>
  <sheetData>
    <row r="1" spans="1:18" ht="26.25" customHeight="1" hidden="1">
      <c r="A1" s="879"/>
      <c r="B1" s="879"/>
      <c r="C1" s="879"/>
      <c r="D1" s="879"/>
      <c r="E1" s="1820" t="s">
        <v>193</v>
      </c>
      <c r="F1" s="1820"/>
      <c r="G1" s="1820"/>
      <c r="H1" s="1820"/>
      <c r="I1" s="1820"/>
      <c r="J1" s="1820"/>
      <c r="K1" s="1820"/>
      <c r="L1" s="1820"/>
      <c r="M1" s="879"/>
      <c r="N1" s="879"/>
      <c r="O1" s="879"/>
      <c r="P1" s="879"/>
      <c r="Q1" s="879"/>
      <c r="R1" s="152"/>
    </row>
    <row r="2" spans="1:18" ht="12.75" hidden="1">
      <c r="A2" s="847"/>
      <c r="B2" s="880" t="s">
        <v>72</v>
      </c>
      <c r="C2" s="1812">
        <f>Cover!C8</f>
        <v>0</v>
      </c>
      <c r="D2" s="1812"/>
      <c r="E2" s="801" t="s">
        <v>113</v>
      </c>
      <c r="F2" s="1812">
        <f>Cover!F8</f>
        <v>0</v>
      </c>
      <c r="G2" s="1812"/>
      <c r="H2" s="1812"/>
      <c r="I2" s="603"/>
      <c r="J2" s="603"/>
      <c r="K2" s="603"/>
      <c r="L2" s="603"/>
      <c r="M2" s="603"/>
      <c r="N2" s="603"/>
      <c r="O2" s="603"/>
      <c r="P2" s="603"/>
      <c r="Q2" s="603"/>
      <c r="R2" s="18"/>
    </row>
    <row r="3" spans="1:18" ht="13.5" hidden="1" thickBot="1">
      <c r="A3" s="881"/>
      <c r="B3" s="881"/>
      <c r="C3" s="881"/>
      <c r="D3" s="881"/>
      <c r="E3" s="881"/>
      <c r="F3" s="881"/>
      <c r="G3" s="881"/>
      <c r="H3" s="881"/>
      <c r="I3" s="881"/>
      <c r="J3" s="881"/>
      <c r="K3" s="881"/>
      <c r="L3" s="881"/>
      <c r="M3" s="881"/>
      <c r="N3" s="881"/>
      <c r="O3" s="881"/>
      <c r="P3" s="881"/>
      <c r="Q3" s="881"/>
      <c r="R3" s="21"/>
    </row>
    <row r="4" spans="1:18" s="2" customFormat="1" ht="13.5" hidden="1" thickTop="1">
      <c r="A4" s="1816" t="s">
        <v>47</v>
      </c>
      <c r="B4" s="1806" t="s">
        <v>49</v>
      </c>
      <c r="C4" s="1807"/>
      <c r="D4" s="1813"/>
      <c r="E4" s="1806" t="s">
        <v>50</v>
      </c>
      <c r="F4" s="1807"/>
      <c r="G4" s="1807"/>
      <c r="H4" s="1807"/>
      <c r="I4" s="1807"/>
      <c r="J4" s="1813"/>
      <c r="K4" s="1806" t="s">
        <v>54</v>
      </c>
      <c r="L4" s="1807"/>
      <c r="M4" s="1807"/>
      <c r="N4" s="1813"/>
      <c r="O4" s="1806" t="s">
        <v>58</v>
      </c>
      <c r="P4" s="1807"/>
      <c r="Q4" s="1808"/>
      <c r="R4" s="41"/>
    </row>
    <row r="5" spans="1:17" s="2" customFormat="1" ht="12.75" customHeight="1" hidden="1">
      <c r="A5" s="1817"/>
      <c r="B5" s="1821" t="s">
        <v>9</v>
      </c>
      <c r="C5" s="1814" t="s">
        <v>48</v>
      </c>
      <c r="D5" s="1814" t="s">
        <v>5</v>
      </c>
      <c r="E5" s="1822" t="s">
        <v>51</v>
      </c>
      <c r="F5" s="1823"/>
      <c r="G5" s="1824"/>
      <c r="H5" s="883" t="s">
        <v>242</v>
      </c>
      <c r="I5" s="884" t="s">
        <v>155</v>
      </c>
      <c r="J5" s="882" t="s">
        <v>155</v>
      </c>
      <c r="K5" s="883" t="s">
        <v>362</v>
      </c>
      <c r="L5" s="1809" t="s">
        <v>56</v>
      </c>
      <c r="M5" s="1810"/>
      <c r="N5" s="1811"/>
      <c r="O5" s="882"/>
      <c r="P5" s="885"/>
      <c r="Q5" s="886"/>
    </row>
    <row r="6" spans="1:17" s="2" customFormat="1" ht="12.75" hidden="1">
      <c r="A6" s="1818"/>
      <c r="B6" s="1815"/>
      <c r="C6" s="1815"/>
      <c r="D6" s="1815"/>
      <c r="E6" s="888" t="s">
        <v>52</v>
      </c>
      <c r="F6" s="888" t="s">
        <v>53</v>
      </c>
      <c r="G6" s="889" t="s">
        <v>6</v>
      </c>
      <c r="H6" s="890" t="s">
        <v>55</v>
      </c>
      <c r="I6" s="891" t="s">
        <v>48</v>
      </c>
      <c r="J6" s="887" t="s">
        <v>5</v>
      </c>
      <c r="K6" s="890" t="s">
        <v>361</v>
      </c>
      <c r="L6" s="888" t="s">
        <v>9</v>
      </c>
      <c r="M6" s="888" t="s">
        <v>48</v>
      </c>
      <c r="N6" s="892" t="s">
        <v>57</v>
      </c>
      <c r="O6" s="887" t="s">
        <v>9</v>
      </c>
      <c r="P6" s="893" t="s">
        <v>48</v>
      </c>
      <c r="Q6" s="894" t="s">
        <v>5</v>
      </c>
    </row>
    <row r="7" spans="1:19" ht="15.75" customHeight="1" hidden="1">
      <c r="A7" s="703">
        <f>Inventory!A5</f>
        <v>0</v>
      </c>
      <c r="B7" s="895">
        <f>Inventory!B5</f>
        <v>0</v>
      </c>
      <c r="C7" s="896">
        <f>Inventory!D5</f>
        <v>0</v>
      </c>
      <c r="D7" s="897">
        <f aca="true" t="shared" si="0" ref="D7:D37">B7*C7</f>
        <v>0</v>
      </c>
      <c r="E7" s="898">
        <f>Crop!E7</f>
        <v>0</v>
      </c>
      <c r="F7" s="899">
        <f>Crop!F7</f>
        <v>0</v>
      </c>
      <c r="G7" s="895">
        <f aca="true" t="shared" si="1" ref="G7:G37">E7*F7</f>
        <v>0</v>
      </c>
      <c r="H7" s="898">
        <f>Crop!H7</f>
        <v>0</v>
      </c>
      <c r="I7" s="900">
        <f>Crop!I7</f>
        <v>0</v>
      </c>
      <c r="J7" s="897">
        <f aca="true" t="shared" si="2" ref="J7:J37">H7*I7</f>
        <v>0</v>
      </c>
      <c r="K7" s="898">
        <f>Crop!K7</f>
        <v>0</v>
      </c>
      <c r="L7" s="898">
        <f>Crop!L7</f>
        <v>0</v>
      </c>
      <c r="M7" s="900">
        <f>Crop!M7</f>
        <v>0</v>
      </c>
      <c r="N7" s="897">
        <f aca="true" t="shared" si="3" ref="N7:N37">L7*M7</f>
        <v>0</v>
      </c>
      <c r="O7" s="895">
        <f aca="true" t="shared" si="4" ref="O7:O37">B7+G7+H7-K7-L7</f>
        <v>0</v>
      </c>
      <c r="P7" s="900">
        <f>Crop!P7</f>
        <v>0</v>
      </c>
      <c r="Q7" s="122">
        <f aca="true" t="shared" si="5" ref="Q7:Q37">O7*P7</f>
        <v>0</v>
      </c>
      <c r="R7" s="58">
        <f aca="true" t="shared" si="6" ref="R7:R37">IF($O7&lt;0,"X",0)</f>
        <v>0</v>
      </c>
      <c r="S7" s="58">
        <f aca="true" t="shared" si="7" ref="S7:S37">IF($O7&lt;0,"OverSold",0)</f>
        <v>0</v>
      </c>
    </row>
    <row r="8" spans="1:19" ht="15.75" customHeight="1" hidden="1">
      <c r="A8" s="704">
        <f>Inventory!A6</f>
        <v>0</v>
      </c>
      <c r="B8" s="895">
        <f>Inventory!B6</f>
        <v>0</v>
      </c>
      <c r="C8" s="896">
        <f>Inventory!D6</f>
        <v>0</v>
      </c>
      <c r="D8" s="897">
        <f t="shared" si="0"/>
        <v>0</v>
      </c>
      <c r="E8" s="898">
        <f>Crop!E8</f>
        <v>0</v>
      </c>
      <c r="F8" s="899">
        <f>Crop!F8</f>
        <v>0</v>
      </c>
      <c r="G8" s="895">
        <f t="shared" si="1"/>
        <v>0</v>
      </c>
      <c r="H8" s="898">
        <f>Crop!H8</f>
        <v>0</v>
      </c>
      <c r="I8" s="900">
        <f>Crop!I8</f>
        <v>0</v>
      </c>
      <c r="J8" s="897">
        <f t="shared" si="2"/>
        <v>0</v>
      </c>
      <c r="K8" s="898">
        <f>Crop!K8</f>
        <v>0</v>
      </c>
      <c r="L8" s="898">
        <f>Crop!L8</f>
        <v>0</v>
      </c>
      <c r="M8" s="900">
        <f>Crop!M8</f>
        <v>0</v>
      </c>
      <c r="N8" s="897">
        <f t="shared" si="3"/>
        <v>0</v>
      </c>
      <c r="O8" s="895">
        <f t="shared" si="4"/>
        <v>0</v>
      </c>
      <c r="P8" s="900">
        <f>Crop!P8</f>
        <v>0</v>
      </c>
      <c r="Q8" s="901">
        <f t="shared" si="5"/>
        <v>0</v>
      </c>
      <c r="R8" s="58">
        <f t="shared" si="6"/>
        <v>0</v>
      </c>
      <c r="S8" s="58">
        <f t="shared" si="7"/>
        <v>0</v>
      </c>
    </row>
    <row r="9" spans="1:19" ht="15.75" customHeight="1" hidden="1">
      <c r="A9" s="704">
        <f>Inventory!A7</f>
        <v>0</v>
      </c>
      <c r="B9" s="895">
        <f>Inventory!B7</f>
        <v>0</v>
      </c>
      <c r="C9" s="896">
        <f>Inventory!D7</f>
        <v>0</v>
      </c>
      <c r="D9" s="897">
        <f t="shared" si="0"/>
        <v>0</v>
      </c>
      <c r="E9" s="898">
        <f>Crop!E9</f>
        <v>0</v>
      </c>
      <c r="F9" s="899">
        <f>Crop!F9</f>
        <v>0</v>
      </c>
      <c r="G9" s="895">
        <f t="shared" si="1"/>
        <v>0</v>
      </c>
      <c r="H9" s="898">
        <f>Crop!H9</f>
        <v>0</v>
      </c>
      <c r="I9" s="900">
        <f>Crop!I9</f>
        <v>0</v>
      </c>
      <c r="J9" s="897">
        <f t="shared" si="2"/>
        <v>0</v>
      </c>
      <c r="K9" s="898">
        <f>Crop!K9</f>
        <v>0</v>
      </c>
      <c r="L9" s="898">
        <f>Crop!L9</f>
        <v>0</v>
      </c>
      <c r="M9" s="900">
        <f>Crop!M9</f>
        <v>0</v>
      </c>
      <c r="N9" s="897">
        <f t="shared" si="3"/>
        <v>0</v>
      </c>
      <c r="O9" s="895">
        <f t="shared" si="4"/>
        <v>0</v>
      </c>
      <c r="P9" s="900">
        <f>Crop!P9</f>
        <v>0</v>
      </c>
      <c r="Q9" s="901">
        <f t="shared" si="5"/>
        <v>0</v>
      </c>
      <c r="R9" s="58">
        <f t="shared" si="6"/>
        <v>0</v>
      </c>
      <c r="S9" s="58">
        <f t="shared" si="7"/>
        <v>0</v>
      </c>
    </row>
    <row r="10" spans="1:19" ht="15.75" customHeight="1" hidden="1">
      <c r="A10" s="704">
        <f>Inventory!A8</f>
        <v>0</v>
      </c>
      <c r="B10" s="895">
        <f>Inventory!B8</f>
        <v>0</v>
      </c>
      <c r="C10" s="896">
        <f>Inventory!D8</f>
        <v>0</v>
      </c>
      <c r="D10" s="897">
        <f t="shared" si="0"/>
        <v>0</v>
      </c>
      <c r="E10" s="898">
        <f>Crop!E10</f>
        <v>0</v>
      </c>
      <c r="F10" s="899">
        <f>Crop!F10</f>
        <v>0</v>
      </c>
      <c r="G10" s="895">
        <f t="shared" si="1"/>
        <v>0</v>
      </c>
      <c r="H10" s="898">
        <f>Crop!H10</f>
        <v>0</v>
      </c>
      <c r="I10" s="900">
        <f>Crop!I10</f>
        <v>0</v>
      </c>
      <c r="J10" s="897">
        <f t="shared" si="2"/>
        <v>0</v>
      </c>
      <c r="K10" s="898">
        <f>Crop!K10</f>
        <v>0</v>
      </c>
      <c r="L10" s="898">
        <f>Crop!L10</f>
        <v>0</v>
      </c>
      <c r="M10" s="900">
        <f>Crop!M10</f>
        <v>0</v>
      </c>
      <c r="N10" s="897">
        <f t="shared" si="3"/>
        <v>0</v>
      </c>
      <c r="O10" s="895">
        <f t="shared" si="4"/>
        <v>0</v>
      </c>
      <c r="P10" s="900">
        <f>Crop!P10</f>
        <v>0</v>
      </c>
      <c r="Q10" s="901">
        <f t="shared" si="5"/>
        <v>0</v>
      </c>
      <c r="R10" s="58">
        <f t="shared" si="6"/>
        <v>0</v>
      </c>
      <c r="S10" s="58">
        <f t="shared" si="7"/>
        <v>0</v>
      </c>
    </row>
    <row r="11" spans="1:19" ht="15.75" customHeight="1" hidden="1">
      <c r="A11" s="704">
        <f>Inventory!A9</f>
        <v>0</v>
      </c>
      <c r="B11" s="895">
        <f>Inventory!B9</f>
        <v>0</v>
      </c>
      <c r="C11" s="896">
        <f>Inventory!D9</f>
        <v>0</v>
      </c>
      <c r="D11" s="897">
        <f t="shared" si="0"/>
        <v>0</v>
      </c>
      <c r="E11" s="898">
        <f>Crop!E11</f>
        <v>0</v>
      </c>
      <c r="F11" s="899">
        <f>Crop!F11</f>
        <v>0</v>
      </c>
      <c r="G11" s="895">
        <f t="shared" si="1"/>
        <v>0</v>
      </c>
      <c r="H11" s="898">
        <f>Crop!H11</f>
        <v>0</v>
      </c>
      <c r="I11" s="900">
        <f>Crop!I11</f>
        <v>0</v>
      </c>
      <c r="J11" s="897">
        <f t="shared" si="2"/>
        <v>0</v>
      </c>
      <c r="K11" s="898">
        <f>Crop!K11</f>
        <v>0</v>
      </c>
      <c r="L11" s="898">
        <f>Crop!L11</f>
        <v>0</v>
      </c>
      <c r="M11" s="900">
        <f>Crop!M11</f>
        <v>0</v>
      </c>
      <c r="N11" s="897">
        <f t="shared" si="3"/>
        <v>0</v>
      </c>
      <c r="O11" s="895">
        <f t="shared" si="4"/>
        <v>0</v>
      </c>
      <c r="P11" s="900">
        <f>Crop!P11</f>
        <v>0</v>
      </c>
      <c r="Q11" s="901">
        <f t="shared" si="5"/>
        <v>0</v>
      </c>
      <c r="R11" s="58">
        <f t="shared" si="6"/>
        <v>0</v>
      </c>
      <c r="S11" s="58">
        <f t="shared" si="7"/>
        <v>0</v>
      </c>
    </row>
    <row r="12" spans="1:19" ht="15.75" customHeight="1" hidden="1">
      <c r="A12" s="704">
        <f>Inventory!A10</f>
        <v>0</v>
      </c>
      <c r="B12" s="895">
        <f>Inventory!B10</f>
        <v>0</v>
      </c>
      <c r="C12" s="896">
        <f>Inventory!D10</f>
        <v>0</v>
      </c>
      <c r="D12" s="897">
        <f t="shared" si="0"/>
        <v>0</v>
      </c>
      <c r="E12" s="898">
        <f>Crop!E12</f>
        <v>0</v>
      </c>
      <c r="F12" s="899">
        <f>Crop!F12</f>
        <v>0</v>
      </c>
      <c r="G12" s="895">
        <f t="shared" si="1"/>
        <v>0</v>
      </c>
      <c r="H12" s="898">
        <f>Crop!H12</f>
        <v>0</v>
      </c>
      <c r="I12" s="900">
        <f>Crop!I12</f>
        <v>0</v>
      </c>
      <c r="J12" s="897">
        <f t="shared" si="2"/>
        <v>0</v>
      </c>
      <c r="K12" s="898">
        <f>Crop!K12</f>
        <v>0</v>
      </c>
      <c r="L12" s="898">
        <f>Crop!L12</f>
        <v>0</v>
      </c>
      <c r="M12" s="900">
        <f>Crop!M12</f>
        <v>0</v>
      </c>
      <c r="N12" s="897">
        <f t="shared" si="3"/>
        <v>0</v>
      </c>
      <c r="O12" s="895">
        <f t="shared" si="4"/>
        <v>0</v>
      </c>
      <c r="P12" s="900">
        <f>Crop!P12</f>
        <v>0</v>
      </c>
      <c r="Q12" s="901">
        <f t="shared" si="5"/>
        <v>0</v>
      </c>
      <c r="R12" s="58">
        <f t="shared" si="6"/>
        <v>0</v>
      </c>
      <c r="S12" s="58">
        <f t="shared" si="7"/>
        <v>0</v>
      </c>
    </row>
    <row r="13" spans="1:19" ht="15.75" customHeight="1" hidden="1">
      <c r="A13" s="704">
        <f>Inventory!A11</f>
        <v>0</v>
      </c>
      <c r="B13" s="895">
        <f>Inventory!B11</f>
        <v>0</v>
      </c>
      <c r="C13" s="896">
        <f>Inventory!D11</f>
        <v>0</v>
      </c>
      <c r="D13" s="897">
        <f t="shared" si="0"/>
        <v>0</v>
      </c>
      <c r="E13" s="898">
        <f>Crop!E13</f>
        <v>0</v>
      </c>
      <c r="F13" s="899">
        <f>Crop!F13</f>
        <v>0</v>
      </c>
      <c r="G13" s="895">
        <f t="shared" si="1"/>
        <v>0</v>
      </c>
      <c r="H13" s="898">
        <f>Crop!H13</f>
        <v>0</v>
      </c>
      <c r="I13" s="900">
        <f>Crop!I13</f>
        <v>0</v>
      </c>
      <c r="J13" s="897">
        <f t="shared" si="2"/>
        <v>0</v>
      </c>
      <c r="K13" s="898">
        <f>Crop!K13</f>
        <v>0</v>
      </c>
      <c r="L13" s="898">
        <f>Crop!L13</f>
        <v>0</v>
      </c>
      <c r="M13" s="900">
        <f>Crop!M13</f>
        <v>0</v>
      </c>
      <c r="N13" s="897">
        <f t="shared" si="3"/>
        <v>0</v>
      </c>
      <c r="O13" s="895">
        <f t="shared" si="4"/>
        <v>0</v>
      </c>
      <c r="P13" s="900">
        <f>Crop!P13</f>
        <v>0</v>
      </c>
      <c r="Q13" s="901">
        <f t="shared" si="5"/>
        <v>0</v>
      </c>
      <c r="R13" s="58">
        <f t="shared" si="6"/>
        <v>0</v>
      </c>
      <c r="S13" s="58">
        <f t="shared" si="7"/>
        <v>0</v>
      </c>
    </row>
    <row r="14" spans="1:19" ht="15.75" customHeight="1" hidden="1">
      <c r="A14" s="704">
        <f>Inventory!A12</f>
        <v>0</v>
      </c>
      <c r="B14" s="895">
        <f>Inventory!B12</f>
        <v>0</v>
      </c>
      <c r="C14" s="896">
        <f>Inventory!D12</f>
        <v>0</v>
      </c>
      <c r="D14" s="897">
        <f t="shared" si="0"/>
        <v>0</v>
      </c>
      <c r="E14" s="898">
        <f>Crop!E14</f>
        <v>0</v>
      </c>
      <c r="F14" s="899">
        <f>Crop!F14</f>
        <v>0</v>
      </c>
      <c r="G14" s="895">
        <f t="shared" si="1"/>
        <v>0</v>
      </c>
      <c r="H14" s="898">
        <f>Crop!H14</f>
        <v>0</v>
      </c>
      <c r="I14" s="900">
        <f>Crop!I14</f>
        <v>0</v>
      </c>
      <c r="J14" s="897">
        <f t="shared" si="2"/>
        <v>0</v>
      </c>
      <c r="K14" s="898">
        <f>Crop!K14</f>
        <v>0</v>
      </c>
      <c r="L14" s="898">
        <f>Crop!L14</f>
        <v>0</v>
      </c>
      <c r="M14" s="900">
        <f>Crop!M14</f>
        <v>0</v>
      </c>
      <c r="N14" s="897">
        <f t="shared" si="3"/>
        <v>0</v>
      </c>
      <c r="O14" s="895">
        <f t="shared" si="4"/>
        <v>0</v>
      </c>
      <c r="P14" s="900">
        <f>Crop!P14</f>
        <v>0</v>
      </c>
      <c r="Q14" s="901">
        <f t="shared" si="5"/>
        <v>0</v>
      </c>
      <c r="R14" s="58">
        <f t="shared" si="6"/>
        <v>0</v>
      </c>
      <c r="S14" s="58">
        <f t="shared" si="7"/>
        <v>0</v>
      </c>
    </row>
    <row r="15" spans="1:19" ht="15.75" customHeight="1" hidden="1">
      <c r="A15" s="704">
        <f>Inventory!A13</f>
        <v>0</v>
      </c>
      <c r="B15" s="895">
        <f>Inventory!B13</f>
        <v>0</v>
      </c>
      <c r="C15" s="896">
        <f>Inventory!D13</f>
        <v>0</v>
      </c>
      <c r="D15" s="897">
        <f t="shared" si="0"/>
        <v>0</v>
      </c>
      <c r="E15" s="898">
        <f>Crop!E15</f>
        <v>0</v>
      </c>
      <c r="F15" s="899">
        <f>Crop!F15</f>
        <v>0</v>
      </c>
      <c r="G15" s="895">
        <f t="shared" si="1"/>
        <v>0</v>
      </c>
      <c r="H15" s="898">
        <f>Crop!H15</f>
        <v>0</v>
      </c>
      <c r="I15" s="900">
        <f>Crop!I15</f>
        <v>0</v>
      </c>
      <c r="J15" s="897">
        <f t="shared" si="2"/>
        <v>0</v>
      </c>
      <c r="K15" s="898">
        <f>Crop!K15</f>
        <v>0</v>
      </c>
      <c r="L15" s="898">
        <f>Crop!L15</f>
        <v>0</v>
      </c>
      <c r="M15" s="900">
        <f>Crop!M15</f>
        <v>0</v>
      </c>
      <c r="N15" s="897">
        <f t="shared" si="3"/>
        <v>0</v>
      </c>
      <c r="O15" s="895">
        <f t="shared" si="4"/>
        <v>0</v>
      </c>
      <c r="P15" s="900">
        <f>Crop!P15</f>
        <v>0</v>
      </c>
      <c r="Q15" s="901">
        <f t="shared" si="5"/>
        <v>0</v>
      </c>
      <c r="R15" s="58">
        <f t="shared" si="6"/>
        <v>0</v>
      </c>
      <c r="S15" s="58">
        <f t="shared" si="7"/>
        <v>0</v>
      </c>
    </row>
    <row r="16" spans="1:19" ht="15.75" customHeight="1" hidden="1">
      <c r="A16" s="704">
        <f>Inventory!A14</f>
        <v>0</v>
      </c>
      <c r="B16" s="895">
        <f>Inventory!B14</f>
        <v>0</v>
      </c>
      <c r="C16" s="896">
        <f>Inventory!D14</f>
        <v>0</v>
      </c>
      <c r="D16" s="897">
        <f t="shared" si="0"/>
        <v>0</v>
      </c>
      <c r="E16" s="898">
        <f>Crop!E16</f>
        <v>0</v>
      </c>
      <c r="F16" s="899">
        <f>Crop!F16</f>
        <v>0</v>
      </c>
      <c r="G16" s="895">
        <f t="shared" si="1"/>
        <v>0</v>
      </c>
      <c r="H16" s="898">
        <f>Crop!H16</f>
        <v>0</v>
      </c>
      <c r="I16" s="900">
        <f>Crop!I16</f>
        <v>0</v>
      </c>
      <c r="J16" s="897">
        <f t="shared" si="2"/>
        <v>0</v>
      </c>
      <c r="K16" s="898">
        <f>Crop!K16</f>
        <v>0</v>
      </c>
      <c r="L16" s="898">
        <f>Crop!L16</f>
        <v>0</v>
      </c>
      <c r="M16" s="900">
        <f>Crop!M16</f>
        <v>0</v>
      </c>
      <c r="N16" s="897">
        <f t="shared" si="3"/>
        <v>0</v>
      </c>
      <c r="O16" s="895">
        <f t="shared" si="4"/>
        <v>0</v>
      </c>
      <c r="P16" s="900">
        <f>Crop!P16</f>
        <v>0</v>
      </c>
      <c r="Q16" s="901">
        <f t="shared" si="5"/>
        <v>0</v>
      </c>
      <c r="R16" s="58">
        <f t="shared" si="6"/>
        <v>0</v>
      </c>
      <c r="S16" s="58">
        <f t="shared" si="7"/>
        <v>0</v>
      </c>
    </row>
    <row r="17" spans="1:19" ht="15.75" customHeight="1" hidden="1">
      <c r="A17" s="704">
        <f>Inventory!A15</f>
        <v>0</v>
      </c>
      <c r="B17" s="895">
        <f>Inventory!B15</f>
        <v>0</v>
      </c>
      <c r="C17" s="896">
        <f>Inventory!D15</f>
        <v>0</v>
      </c>
      <c r="D17" s="897">
        <f t="shared" si="0"/>
        <v>0</v>
      </c>
      <c r="E17" s="898">
        <f>Crop!E17</f>
        <v>0</v>
      </c>
      <c r="F17" s="899">
        <f>Crop!F17</f>
        <v>0</v>
      </c>
      <c r="G17" s="895">
        <f t="shared" si="1"/>
        <v>0</v>
      </c>
      <c r="H17" s="898">
        <f>Crop!H17</f>
        <v>0</v>
      </c>
      <c r="I17" s="900">
        <f>Crop!I17</f>
        <v>0</v>
      </c>
      <c r="J17" s="897">
        <f t="shared" si="2"/>
        <v>0</v>
      </c>
      <c r="K17" s="898">
        <f>Crop!K17</f>
        <v>0</v>
      </c>
      <c r="L17" s="898">
        <f>Crop!L17</f>
        <v>0</v>
      </c>
      <c r="M17" s="900">
        <f>Crop!M17</f>
        <v>0</v>
      </c>
      <c r="N17" s="897">
        <f t="shared" si="3"/>
        <v>0</v>
      </c>
      <c r="O17" s="895">
        <f t="shared" si="4"/>
        <v>0</v>
      </c>
      <c r="P17" s="900">
        <f>Crop!P17</f>
        <v>0</v>
      </c>
      <c r="Q17" s="901">
        <f t="shared" si="5"/>
        <v>0</v>
      </c>
      <c r="R17" s="58">
        <f t="shared" si="6"/>
        <v>0</v>
      </c>
      <c r="S17" s="58">
        <f t="shared" si="7"/>
        <v>0</v>
      </c>
    </row>
    <row r="18" spans="1:19" ht="15.75" customHeight="1" hidden="1">
      <c r="A18" s="704">
        <f>Inventory!A16</f>
        <v>0</v>
      </c>
      <c r="B18" s="895">
        <f>Inventory!B16</f>
        <v>0</v>
      </c>
      <c r="C18" s="896">
        <f>Inventory!D16</f>
        <v>0</v>
      </c>
      <c r="D18" s="897">
        <f t="shared" si="0"/>
        <v>0</v>
      </c>
      <c r="E18" s="898">
        <f>Crop!E18</f>
        <v>0</v>
      </c>
      <c r="F18" s="899">
        <f>Crop!F18</f>
        <v>0</v>
      </c>
      <c r="G18" s="895">
        <f t="shared" si="1"/>
        <v>0</v>
      </c>
      <c r="H18" s="898">
        <f>Crop!H18</f>
        <v>0</v>
      </c>
      <c r="I18" s="900">
        <f>Crop!I18</f>
        <v>0</v>
      </c>
      <c r="J18" s="897">
        <f t="shared" si="2"/>
        <v>0</v>
      </c>
      <c r="K18" s="898">
        <f>Crop!K18</f>
        <v>0</v>
      </c>
      <c r="L18" s="898">
        <f>Crop!L18</f>
        <v>0</v>
      </c>
      <c r="M18" s="900">
        <f>Crop!M18</f>
        <v>0</v>
      </c>
      <c r="N18" s="897">
        <f t="shared" si="3"/>
        <v>0</v>
      </c>
      <c r="O18" s="895">
        <f t="shared" si="4"/>
        <v>0</v>
      </c>
      <c r="P18" s="900">
        <f>Crop!P18</f>
        <v>0</v>
      </c>
      <c r="Q18" s="901">
        <f t="shared" si="5"/>
        <v>0</v>
      </c>
      <c r="R18" s="58">
        <f t="shared" si="6"/>
        <v>0</v>
      </c>
      <c r="S18" s="58">
        <f t="shared" si="7"/>
        <v>0</v>
      </c>
    </row>
    <row r="19" spans="1:19" ht="15.75" customHeight="1" hidden="1">
      <c r="A19" s="704">
        <f>Inventory!A17</f>
        <v>0</v>
      </c>
      <c r="B19" s="895">
        <f>Inventory!B17</f>
        <v>0</v>
      </c>
      <c r="C19" s="896">
        <f>Inventory!D17</f>
        <v>0</v>
      </c>
      <c r="D19" s="897">
        <f t="shared" si="0"/>
        <v>0</v>
      </c>
      <c r="E19" s="898">
        <f>Crop!E19</f>
        <v>0</v>
      </c>
      <c r="F19" s="899">
        <f>Crop!F19</f>
        <v>0</v>
      </c>
      <c r="G19" s="895">
        <f t="shared" si="1"/>
        <v>0</v>
      </c>
      <c r="H19" s="898">
        <f>Crop!H19</f>
        <v>0</v>
      </c>
      <c r="I19" s="900">
        <f>Crop!I19</f>
        <v>0</v>
      </c>
      <c r="J19" s="897">
        <f t="shared" si="2"/>
        <v>0</v>
      </c>
      <c r="K19" s="898">
        <f>Crop!K19</f>
        <v>0</v>
      </c>
      <c r="L19" s="898">
        <f>Crop!L19</f>
        <v>0</v>
      </c>
      <c r="M19" s="900">
        <f>Crop!M19</f>
        <v>0</v>
      </c>
      <c r="N19" s="897">
        <f t="shared" si="3"/>
        <v>0</v>
      </c>
      <c r="O19" s="895">
        <f t="shared" si="4"/>
        <v>0</v>
      </c>
      <c r="P19" s="900">
        <f>Crop!P19</f>
        <v>0</v>
      </c>
      <c r="Q19" s="901">
        <f t="shared" si="5"/>
        <v>0</v>
      </c>
      <c r="R19" s="58">
        <f t="shared" si="6"/>
        <v>0</v>
      </c>
      <c r="S19" s="58">
        <f t="shared" si="7"/>
        <v>0</v>
      </c>
    </row>
    <row r="20" spans="1:19" ht="15.75" customHeight="1" hidden="1">
      <c r="A20" s="704">
        <f>Inventory!A18</f>
        <v>0</v>
      </c>
      <c r="B20" s="895">
        <f>Inventory!B18</f>
        <v>0</v>
      </c>
      <c r="C20" s="896">
        <f>Inventory!D18</f>
        <v>0</v>
      </c>
      <c r="D20" s="897">
        <f t="shared" si="0"/>
        <v>0</v>
      </c>
      <c r="E20" s="898">
        <f>Crop!E20</f>
        <v>0</v>
      </c>
      <c r="F20" s="899">
        <f>Crop!F20</f>
        <v>0</v>
      </c>
      <c r="G20" s="895">
        <f t="shared" si="1"/>
        <v>0</v>
      </c>
      <c r="H20" s="898">
        <f>Crop!H20</f>
        <v>0</v>
      </c>
      <c r="I20" s="900">
        <f>Crop!I20</f>
        <v>0</v>
      </c>
      <c r="J20" s="897">
        <f t="shared" si="2"/>
        <v>0</v>
      </c>
      <c r="K20" s="898">
        <f>Crop!K20</f>
        <v>0</v>
      </c>
      <c r="L20" s="898">
        <f>Crop!L20</f>
        <v>0</v>
      </c>
      <c r="M20" s="900">
        <f>Crop!M20</f>
        <v>0</v>
      </c>
      <c r="N20" s="897">
        <f t="shared" si="3"/>
        <v>0</v>
      </c>
      <c r="O20" s="895">
        <f t="shared" si="4"/>
        <v>0</v>
      </c>
      <c r="P20" s="900">
        <f>Crop!P20</f>
        <v>0</v>
      </c>
      <c r="Q20" s="901">
        <f t="shared" si="5"/>
        <v>0</v>
      </c>
      <c r="R20" s="58">
        <f t="shared" si="6"/>
        <v>0</v>
      </c>
      <c r="S20" s="58">
        <f t="shared" si="7"/>
        <v>0</v>
      </c>
    </row>
    <row r="21" spans="1:19" ht="15.75" customHeight="1" hidden="1">
      <c r="A21" s="704">
        <f>Inventory!A19</f>
        <v>0</v>
      </c>
      <c r="B21" s="895">
        <f>Inventory!B19</f>
        <v>0</v>
      </c>
      <c r="C21" s="896">
        <f>Inventory!D19</f>
        <v>0</v>
      </c>
      <c r="D21" s="897">
        <f t="shared" si="0"/>
        <v>0</v>
      </c>
      <c r="E21" s="898">
        <f>Crop!E21</f>
        <v>0</v>
      </c>
      <c r="F21" s="899">
        <f>Crop!F21</f>
        <v>0</v>
      </c>
      <c r="G21" s="895">
        <f t="shared" si="1"/>
        <v>0</v>
      </c>
      <c r="H21" s="898">
        <f>Crop!H21</f>
        <v>0</v>
      </c>
      <c r="I21" s="900">
        <f>Crop!I21</f>
        <v>0</v>
      </c>
      <c r="J21" s="897">
        <f t="shared" si="2"/>
        <v>0</v>
      </c>
      <c r="K21" s="898">
        <f>Crop!K21</f>
        <v>0</v>
      </c>
      <c r="L21" s="898">
        <f>Crop!L21</f>
        <v>0</v>
      </c>
      <c r="M21" s="900">
        <f>Crop!M21</f>
        <v>0</v>
      </c>
      <c r="N21" s="897">
        <f t="shared" si="3"/>
        <v>0</v>
      </c>
      <c r="O21" s="895">
        <f t="shared" si="4"/>
        <v>0</v>
      </c>
      <c r="P21" s="900">
        <f>Crop!P21</f>
        <v>0</v>
      </c>
      <c r="Q21" s="901">
        <f t="shared" si="5"/>
        <v>0</v>
      </c>
      <c r="R21" s="58">
        <f t="shared" si="6"/>
        <v>0</v>
      </c>
      <c r="S21" s="58">
        <f t="shared" si="7"/>
        <v>0</v>
      </c>
    </row>
    <row r="22" spans="1:19" ht="15.75" customHeight="1" hidden="1">
      <c r="A22" s="704">
        <f>Inventory!A20</f>
        <v>0</v>
      </c>
      <c r="B22" s="895">
        <f>Inventory!B20</f>
        <v>0</v>
      </c>
      <c r="C22" s="896">
        <f>Inventory!D20</f>
        <v>0</v>
      </c>
      <c r="D22" s="897">
        <f t="shared" si="0"/>
        <v>0</v>
      </c>
      <c r="E22" s="898">
        <f>Crop!E22</f>
        <v>0</v>
      </c>
      <c r="F22" s="899">
        <f>Crop!F22</f>
        <v>0</v>
      </c>
      <c r="G22" s="895">
        <f t="shared" si="1"/>
        <v>0</v>
      </c>
      <c r="H22" s="898">
        <f>Crop!H22</f>
        <v>0</v>
      </c>
      <c r="I22" s="900">
        <f>Crop!I22</f>
        <v>0</v>
      </c>
      <c r="J22" s="897">
        <f t="shared" si="2"/>
        <v>0</v>
      </c>
      <c r="K22" s="898">
        <f>Crop!K22</f>
        <v>0</v>
      </c>
      <c r="L22" s="898">
        <f>Crop!L22</f>
        <v>0</v>
      </c>
      <c r="M22" s="900">
        <f>Crop!M22</f>
        <v>0</v>
      </c>
      <c r="N22" s="897">
        <f t="shared" si="3"/>
        <v>0</v>
      </c>
      <c r="O22" s="895">
        <f t="shared" si="4"/>
        <v>0</v>
      </c>
      <c r="P22" s="900">
        <f>Crop!P22</f>
        <v>0</v>
      </c>
      <c r="Q22" s="901">
        <f t="shared" si="5"/>
        <v>0</v>
      </c>
      <c r="R22" s="58">
        <f t="shared" si="6"/>
        <v>0</v>
      </c>
      <c r="S22" s="58">
        <f t="shared" si="7"/>
        <v>0</v>
      </c>
    </row>
    <row r="23" spans="1:19" ht="15.75" customHeight="1" hidden="1">
      <c r="A23" s="704">
        <f>Inventory!A21</f>
        <v>0</v>
      </c>
      <c r="B23" s="895">
        <f>Inventory!B21</f>
        <v>0</v>
      </c>
      <c r="C23" s="896">
        <f>Inventory!D21</f>
        <v>0</v>
      </c>
      <c r="D23" s="897">
        <f t="shared" si="0"/>
        <v>0</v>
      </c>
      <c r="E23" s="898">
        <f>Crop!E23</f>
        <v>0</v>
      </c>
      <c r="F23" s="899">
        <f>Crop!F23</f>
        <v>0</v>
      </c>
      <c r="G23" s="895">
        <f t="shared" si="1"/>
        <v>0</v>
      </c>
      <c r="H23" s="898">
        <f>Crop!H23</f>
        <v>0</v>
      </c>
      <c r="I23" s="900">
        <f>Crop!I23</f>
        <v>0</v>
      </c>
      <c r="J23" s="897">
        <f t="shared" si="2"/>
        <v>0</v>
      </c>
      <c r="K23" s="898">
        <f>Crop!K23</f>
        <v>0</v>
      </c>
      <c r="L23" s="898">
        <f>Crop!L23</f>
        <v>0</v>
      </c>
      <c r="M23" s="900">
        <f>Crop!M23</f>
        <v>0</v>
      </c>
      <c r="N23" s="897">
        <f t="shared" si="3"/>
        <v>0</v>
      </c>
      <c r="O23" s="895">
        <f t="shared" si="4"/>
        <v>0</v>
      </c>
      <c r="P23" s="900">
        <f>Crop!P23</f>
        <v>0</v>
      </c>
      <c r="Q23" s="901">
        <f t="shared" si="5"/>
        <v>0</v>
      </c>
      <c r="R23" s="58">
        <f t="shared" si="6"/>
        <v>0</v>
      </c>
      <c r="S23" s="58">
        <f t="shared" si="7"/>
        <v>0</v>
      </c>
    </row>
    <row r="24" spans="1:19" ht="15.75" customHeight="1" hidden="1">
      <c r="A24" s="704">
        <f>Inventory!A22</f>
        <v>0</v>
      </c>
      <c r="B24" s="895">
        <f>Inventory!B22</f>
        <v>0</v>
      </c>
      <c r="C24" s="896">
        <f>Inventory!D22</f>
        <v>0</v>
      </c>
      <c r="D24" s="897">
        <f t="shared" si="0"/>
        <v>0</v>
      </c>
      <c r="E24" s="898">
        <f>Crop!E24</f>
        <v>0</v>
      </c>
      <c r="F24" s="899">
        <f>Crop!F24</f>
        <v>0</v>
      </c>
      <c r="G24" s="895">
        <f t="shared" si="1"/>
        <v>0</v>
      </c>
      <c r="H24" s="898">
        <f>Crop!H24</f>
        <v>0</v>
      </c>
      <c r="I24" s="900">
        <f>Crop!I24</f>
        <v>0</v>
      </c>
      <c r="J24" s="897">
        <f t="shared" si="2"/>
        <v>0</v>
      </c>
      <c r="K24" s="898">
        <f>Crop!K24</f>
        <v>0</v>
      </c>
      <c r="L24" s="898">
        <f>Crop!L24</f>
        <v>0</v>
      </c>
      <c r="M24" s="900">
        <f>Crop!M24</f>
        <v>0</v>
      </c>
      <c r="N24" s="897">
        <f t="shared" si="3"/>
        <v>0</v>
      </c>
      <c r="O24" s="895">
        <f t="shared" si="4"/>
        <v>0</v>
      </c>
      <c r="P24" s="900">
        <f>Crop!P24</f>
        <v>0</v>
      </c>
      <c r="Q24" s="901">
        <f t="shared" si="5"/>
        <v>0</v>
      </c>
      <c r="R24" s="58">
        <f t="shared" si="6"/>
        <v>0</v>
      </c>
      <c r="S24" s="58">
        <f t="shared" si="7"/>
        <v>0</v>
      </c>
    </row>
    <row r="25" spans="1:19" ht="15.75" customHeight="1" hidden="1">
      <c r="A25" s="704">
        <f>Inventory!A23</f>
        <v>0</v>
      </c>
      <c r="B25" s="895">
        <f>Inventory!B23</f>
        <v>0</v>
      </c>
      <c r="C25" s="896">
        <f>Inventory!D23</f>
        <v>0</v>
      </c>
      <c r="D25" s="897">
        <f t="shared" si="0"/>
        <v>0</v>
      </c>
      <c r="E25" s="898">
        <f>Crop!E25</f>
        <v>0</v>
      </c>
      <c r="F25" s="899">
        <f>Crop!F25</f>
        <v>0</v>
      </c>
      <c r="G25" s="895">
        <f t="shared" si="1"/>
        <v>0</v>
      </c>
      <c r="H25" s="898">
        <f>Crop!H25</f>
        <v>0</v>
      </c>
      <c r="I25" s="900">
        <f>Crop!I25</f>
        <v>0</v>
      </c>
      <c r="J25" s="897">
        <f t="shared" si="2"/>
        <v>0</v>
      </c>
      <c r="K25" s="898">
        <f>Crop!K25</f>
        <v>0</v>
      </c>
      <c r="L25" s="898">
        <f>Crop!L25</f>
        <v>0</v>
      </c>
      <c r="M25" s="900">
        <f>Crop!M25</f>
        <v>0</v>
      </c>
      <c r="N25" s="897">
        <f t="shared" si="3"/>
        <v>0</v>
      </c>
      <c r="O25" s="895">
        <f t="shared" si="4"/>
        <v>0</v>
      </c>
      <c r="P25" s="900">
        <f>Crop!P25</f>
        <v>0</v>
      </c>
      <c r="Q25" s="901">
        <f t="shared" si="5"/>
        <v>0</v>
      </c>
      <c r="R25" s="58">
        <f t="shared" si="6"/>
        <v>0</v>
      </c>
      <c r="S25" s="58">
        <f t="shared" si="7"/>
        <v>0</v>
      </c>
    </row>
    <row r="26" spans="1:19" ht="15.75" customHeight="1" hidden="1">
      <c r="A26" s="704">
        <f>Inventory!A24</f>
        <v>0</v>
      </c>
      <c r="B26" s="895">
        <f>Inventory!B24</f>
        <v>0</v>
      </c>
      <c r="C26" s="896">
        <f>Inventory!D24</f>
        <v>0</v>
      </c>
      <c r="D26" s="897">
        <f t="shared" si="0"/>
        <v>0</v>
      </c>
      <c r="E26" s="898">
        <f>Crop!E26</f>
        <v>0</v>
      </c>
      <c r="F26" s="899">
        <f>Crop!F26</f>
        <v>0</v>
      </c>
      <c r="G26" s="895">
        <f t="shared" si="1"/>
        <v>0</v>
      </c>
      <c r="H26" s="898">
        <f>Crop!H26</f>
        <v>0</v>
      </c>
      <c r="I26" s="900">
        <f>Crop!I26</f>
        <v>0</v>
      </c>
      <c r="J26" s="897">
        <f t="shared" si="2"/>
        <v>0</v>
      </c>
      <c r="K26" s="898">
        <f>Crop!K26</f>
        <v>0</v>
      </c>
      <c r="L26" s="898">
        <f>Crop!L26</f>
        <v>0</v>
      </c>
      <c r="M26" s="900">
        <f>Crop!M26</f>
        <v>0</v>
      </c>
      <c r="N26" s="897">
        <f t="shared" si="3"/>
        <v>0</v>
      </c>
      <c r="O26" s="895">
        <f t="shared" si="4"/>
        <v>0</v>
      </c>
      <c r="P26" s="900">
        <f>Crop!P26</f>
        <v>0</v>
      </c>
      <c r="Q26" s="901">
        <f t="shared" si="5"/>
        <v>0</v>
      </c>
      <c r="R26" s="58">
        <f t="shared" si="6"/>
        <v>0</v>
      </c>
      <c r="S26" s="58">
        <f t="shared" si="7"/>
        <v>0</v>
      </c>
    </row>
    <row r="27" spans="1:19" ht="15.75" customHeight="1" hidden="1">
      <c r="A27" s="704">
        <f>Inventory!A25</f>
        <v>0</v>
      </c>
      <c r="B27" s="895">
        <f>Inventory!B25</f>
        <v>0</v>
      </c>
      <c r="C27" s="896">
        <f>Inventory!D25</f>
        <v>0</v>
      </c>
      <c r="D27" s="897">
        <f t="shared" si="0"/>
        <v>0</v>
      </c>
      <c r="E27" s="898">
        <f>Crop!E27</f>
        <v>0</v>
      </c>
      <c r="F27" s="899">
        <f>Crop!F27</f>
        <v>0</v>
      </c>
      <c r="G27" s="895">
        <f t="shared" si="1"/>
        <v>0</v>
      </c>
      <c r="H27" s="898">
        <f>Crop!H27</f>
        <v>0</v>
      </c>
      <c r="I27" s="900">
        <f>Crop!I27</f>
        <v>0</v>
      </c>
      <c r="J27" s="897">
        <f t="shared" si="2"/>
        <v>0</v>
      </c>
      <c r="K27" s="898">
        <f>Crop!K27</f>
        <v>0</v>
      </c>
      <c r="L27" s="898">
        <f>Crop!L27</f>
        <v>0</v>
      </c>
      <c r="M27" s="900">
        <f>Crop!M27</f>
        <v>0</v>
      </c>
      <c r="N27" s="897">
        <f t="shared" si="3"/>
        <v>0</v>
      </c>
      <c r="O27" s="895">
        <f t="shared" si="4"/>
        <v>0</v>
      </c>
      <c r="P27" s="900">
        <f>Crop!P27</f>
        <v>0</v>
      </c>
      <c r="Q27" s="901">
        <f t="shared" si="5"/>
        <v>0</v>
      </c>
      <c r="R27" s="58">
        <f t="shared" si="6"/>
        <v>0</v>
      </c>
      <c r="S27" s="58">
        <f t="shared" si="7"/>
        <v>0</v>
      </c>
    </row>
    <row r="28" spans="1:19" ht="15.75" customHeight="1" hidden="1">
      <c r="A28" s="704">
        <f>Inventory!A26</f>
        <v>0</v>
      </c>
      <c r="B28" s="895">
        <f>Inventory!B26</f>
        <v>0</v>
      </c>
      <c r="C28" s="896">
        <f>Inventory!D26</f>
        <v>0</v>
      </c>
      <c r="D28" s="897">
        <f t="shared" si="0"/>
        <v>0</v>
      </c>
      <c r="E28" s="898">
        <f>Crop!E28</f>
        <v>0</v>
      </c>
      <c r="F28" s="899">
        <f>Crop!F28</f>
        <v>0</v>
      </c>
      <c r="G28" s="895">
        <f t="shared" si="1"/>
        <v>0</v>
      </c>
      <c r="H28" s="898">
        <f>Crop!H28</f>
        <v>0</v>
      </c>
      <c r="I28" s="900">
        <f>Crop!I28</f>
        <v>0</v>
      </c>
      <c r="J28" s="897">
        <f t="shared" si="2"/>
        <v>0</v>
      </c>
      <c r="K28" s="898">
        <f>Crop!K28</f>
        <v>0</v>
      </c>
      <c r="L28" s="898">
        <f>Crop!L28</f>
        <v>0</v>
      </c>
      <c r="M28" s="900">
        <f>Crop!M28</f>
        <v>0</v>
      </c>
      <c r="N28" s="897">
        <f t="shared" si="3"/>
        <v>0</v>
      </c>
      <c r="O28" s="895">
        <f t="shared" si="4"/>
        <v>0</v>
      </c>
      <c r="P28" s="900">
        <f>Crop!P28</f>
        <v>0</v>
      </c>
      <c r="Q28" s="901">
        <f t="shared" si="5"/>
        <v>0</v>
      </c>
      <c r="R28" s="58">
        <f t="shared" si="6"/>
        <v>0</v>
      </c>
      <c r="S28" s="58">
        <f t="shared" si="7"/>
        <v>0</v>
      </c>
    </row>
    <row r="29" spans="1:19" ht="15.75" customHeight="1" hidden="1">
      <c r="A29" s="704">
        <f>Inventory!A27</f>
        <v>0</v>
      </c>
      <c r="B29" s="895">
        <f>Inventory!B27</f>
        <v>0</v>
      </c>
      <c r="C29" s="896">
        <f>Inventory!D27</f>
        <v>0</v>
      </c>
      <c r="D29" s="897">
        <f t="shared" si="0"/>
        <v>0</v>
      </c>
      <c r="E29" s="898">
        <f>Crop!E29</f>
        <v>0</v>
      </c>
      <c r="F29" s="899">
        <f>Crop!F29</f>
        <v>0</v>
      </c>
      <c r="G29" s="895">
        <f t="shared" si="1"/>
        <v>0</v>
      </c>
      <c r="H29" s="898">
        <f>Crop!H29</f>
        <v>0</v>
      </c>
      <c r="I29" s="900">
        <f>Crop!I29</f>
        <v>0</v>
      </c>
      <c r="J29" s="897">
        <f t="shared" si="2"/>
        <v>0</v>
      </c>
      <c r="K29" s="898">
        <f>Crop!K29</f>
        <v>0</v>
      </c>
      <c r="L29" s="898">
        <f>Crop!L29</f>
        <v>0</v>
      </c>
      <c r="M29" s="900">
        <f>Crop!M29</f>
        <v>0</v>
      </c>
      <c r="N29" s="897">
        <f t="shared" si="3"/>
        <v>0</v>
      </c>
      <c r="O29" s="895">
        <f t="shared" si="4"/>
        <v>0</v>
      </c>
      <c r="P29" s="900">
        <f>Crop!P29</f>
        <v>0</v>
      </c>
      <c r="Q29" s="901">
        <f t="shared" si="5"/>
        <v>0</v>
      </c>
      <c r="R29" s="58">
        <f t="shared" si="6"/>
        <v>0</v>
      </c>
      <c r="S29" s="58">
        <f t="shared" si="7"/>
        <v>0</v>
      </c>
    </row>
    <row r="30" spans="1:19" ht="15.75" customHeight="1" hidden="1">
      <c r="A30" s="704">
        <f>Inventory!A28</f>
        <v>0</v>
      </c>
      <c r="B30" s="895">
        <f>Inventory!B28</f>
        <v>0</v>
      </c>
      <c r="C30" s="896">
        <f>Inventory!D28</f>
        <v>0</v>
      </c>
      <c r="D30" s="897">
        <f t="shared" si="0"/>
        <v>0</v>
      </c>
      <c r="E30" s="898">
        <f>Crop!E30</f>
        <v>0</v>
      </c>
      <c r="F30" s="899">
        <f>Crop!F30</f>
        <v>0</v>
      </c>
      <c r="G30" s="895">
        <f t="shared" si="1"/>
        <v>0</v>
      </c>
      <c r="H30" s="898">
        <f>Crop!H30</f>
        <v>0</v>
      </c>
      <c r="I30" s="900">
        <f>Crop!I30</f>
        <v>0</v>
      </c>
      <c r="J30" s="897">
        <f t="shared" si="2"/>
        <v>0</v>
      </c>
      <c r="K30" s="898">
        <f>Crop!K30</f>
        <v>0</v>
      </c>
      <c r="L30" s="898">
        <f>Crop!L30</f>
        <v>0</v>
      </c>
      <c r="M30" s="900">
        <f>Crop!M30</f>
        <v>0</v>
      </c>
      <c r="N30" s="897">
        <f t="shared" si="3"/>
        <v>0</v>
      </c>
      <c r="O30" s="895">
        <f t="shared" si="4"/>
        <v>0</v>
      </c>
      <c r="P30" s="900">
        <f>Crop!P30</f>
        <v>0</v>
      </c>
      <c r="Q30" s="901">
        <f t="shared" si="5"/>
        <v>0</v>
      </c>
      <c r="R30" s="58">
        <f t="shared" si="6"/>
        <v>0</v>
      </c>
      <c r="S30" s="58">
        <f t="shared" si="7"/>
        <v>0</v>
      </c>
    </row>
    <row r="31" spans="1:19" ht="15.75" customHeight="1" hidden="1">
      <c r="A31" s="704">
        <f>Inventory!A29</f>
        <v>0</v>
      </c>
      <c r="B31" s="895">
        <f>Inventory!B29</f>
        <v>0</v>
      </c>
      <c r="C31" s="896">
        <f>Inventory!D29</f>
        <v>0</v>
      </c>
      <c r="D31" s="897">
        <f t="shared" si="0"/>
        <v>0</v>
      </c>
      <c r="E31" s="898">
        <f>Crop!E31</f>
        <v>0</v>
      </c>
      <c r="F31" s="899">
        <f>Crop!F31</f>
        <v>0</v>
      </c>
      <c r="G31" s="895">
        <f t="shared" si="1"/>
        <v>0</v>
      </c>
      <c r="H31" s="898">
        <f>Crop!H31</f>
        <v>0</v>
      </c>
      <c r="I31" s="900">
        <f>Crop!I31</f>
        <v>0</v>
      </c>
      <c r="J31" s="897">
        <f t="shared" si="2"/>
        <v>0</v>
      </c>
      <c r="K31" s="898">
        <f>Crop!K31</f>
        <v>0</v>
      </c>
      <c r="L31" s="898">
        <f>Crop!L31</f>
        <v>0</v>
      </c>
      <c r="M31" s="900">
        <f>Crop!M31</f>
        <v>0</v>
      </c>
      <c r="N31" s="897">
        <f t="shared" si="3"/>
        <v>0</v>
      </c>
      <c r="O31" s="895">
        <f t="shared" si="4"/>
        <v>0</v>
      </c>
      <c r="P31" s="900">
        <f>Crop!P31</f>
        <v>0</v>
      </c>
      <c r="Q31" s="901">
        <f t="shared" si="5"/>
        <v>0</v>
      </c>
      <c r="R31" s="58">
        <f t="shared" si="6"/>
        <v>0</v>
      </c>
      <c r="S31" s="58">
        <f t="shared" si="7"/>
        <v>0</v>
      </c>
    </row>
    <row r="32" spans="1:19" ht="15.75" customHeight="1" hidden="1">
      <c r="A32" s="704">
        <f>Inventory!A30</f>
        <v>0</v>
      </c>
      <c r="B32" s="895">
        <f>Inventory!B30</f>
        <v>0</v>
      </c>
      <c r="C32" s="896">
        <f>Inventory!D30</f>
        <v>0</v>
      </c>
      <c r="D32" s="897">
        <f t="shared" si="0"/>
        <v>0</v>
      </c>
      <c r="E32" s="898">
        <f>Crop!E32</f>
        <v>0</v>
      </c>
      <c r="F32" s="899">
        <f>Crop!F32</f>
        <v>0</v>
      </c>
      <c r="G32" s="895">
        <f t="shared" si="1"/>
        <v>0</v>
      </c>
      <c r="H32" s="898">
        <f>Crop!H32</f>
        <v>0</v>
      </c>
      <c r="I32" s="900">
        <f>Crop!I32</f>
        <v>0</v>
      </c>
      <c r="J32" s="897">
        <f t="shared" si="2"/>
        <v>0</v>
      </c>
      <c r="K32" s="898">
        <f>Crop!K32</f>
        <v>0</v>
      </c>
      <c r="L32" s="898">
        <f>Crop!L32</f>
        <v>0</v>
      </c>
      <c r="M32" s="900">
        <f>Crop!M32</f>
        <v>0</v>
      </c>
      <c r="N32" s="897">
        <f t="shared" si="3"/>
        <v>0</v>
      </c>
      <c r="O32" s="895">
        <f t="shared" si="4"/>
        <v>0</v>
      </c>
      <c r="P32" s="900">
        <f>Crop!P32</f>
        <v>0</v>
      </c>
      <c r="Q32" s="901">
        <f t="shared" si="5"/>
        <v>0</v>
      </c>
      <c r="R32" s="58">
        <f t="shared" si="6"/>
        <v>0</v>
      </c>
      <c r="S32" s="58">
        <f t="shared" si="7"/>
        <v>0</v>
      </c>
    </row>
    <row r="33" spans="1:25" ht="15.75" customHeight="1" hidden="1">
      <c r="A33" s="704">
        <f>Inventory!A31</f>
        <v>0</v>
      </c>
      <c r="B33" s="895">
        <f>Inventory!B31</f>
        <v>0</v>
      </c>
      <c r="C33" s="896">
        <f>Inventory!D31</f>
        <v>0</v>
      </c>
      <c r="D33" s="897">
        <f t="shared" si="0"/>
        <v>0</v>
      </c>
      <c r="E33" s="898">
        <f>Crop!E33</f>
        <v>0</v>
      </c>
      <c r="F33" s="899">
        <f>Crop!F33</f>
        <v>0</v>
      </c>
      <c r="G33" s="895">
        <f t="shared" si="1"/>
        <v>0</v>
      </c>
      <c r="H33" s="898">
        <f>Crop!H33</f>
        <v>0</v>
      </c>
      <c r="I33" s="900">
        <f>Crop!I33</f>
        <v>0</v>
      </c>
      <c r="J33" s="897">
        <f t="shared" si="2"/>
        <v>0</v>
      </c>
      <c r="K33" s="898">
        <f>Crop!K33</f>
        <v>0</v>
      </c>
      <c r="L33" s="898">
        <f>Crop!L33</f>
        <v>0</v>
      </c>
      <c r="M33" s="900">
        <f>Crop!M33</f>
        <v>0</v>
      </c>
      <c r="N33" s="897">
        <f t="shared" si="3"/>
        <v>0</v>
      </c>
      <c r="O33" s="895">
        <f t="shared" si="4"/>
        <v>0</v>
      </c>
      <c r="P33" s="900">
        <f>Crop!P33</f>
        <v>0</v>
      </c>
      <c r="Q33" s="901">
        <f t="shared" si="5"/>
        <v>0</v>
      </c>
      <c r="R33" s="58">
        <f t="shared" si="6"/>
        <v>0</v>
      </c>
      <c r="S33" s="58">
        <f t="shared" si="7"/>
        <v>0</v>
      </c>
      <c r="Y33" s="57"/>
    </row>
    <row r="34" spans="1:19" ht="15.75" customHeight="1" hidden="1">
      <c r="A34" s="704">
        <f>Inventory!A32</f>
        <v>0</v>
      </c>
      <c r="B34" s="895">
        <f>Inventory!B32</f>
        <v>0</v>
      </c>
      <c r="C34" s="896">
        <f>Inventory!D32</f>
        <v>0</v>
      </c>
      <c r="D34" s="897">
        <f t="shared" si="0"/>
        <v>0</v>
      </c>
      <c r="E34" s="898">
        <f>Crop!E34</f>
        <v>0</v>
      </c>
      <c r="F34" s="899">
        <f>Crop!F34</f>
        <v>0</v>
      </c>
      <c r="G34" s="895">
        <f t="shared" si="1"/>
        <v>0</v>
      </c>
      <c r="H34" s="898">
        <f>Crop!H34</f>
        <v>0</v>
      </c>
      <c r="I34" s="900">
        <f>Crop!I34</f>
        <v>0</v>
      </c>
      <c r="J34" s="897">
        <f t="shared" si="2"/>
        <v>0</v>
      </c>
      <c r="K34" s="898">
        <f>Crop!K34</f>
        <v>0</v>
      </c>
      <c r="L34" s="898">
        <f>Crop!L34</f>
        <v>0</v>
      </c>
      <c r="M34" s="900">
        <f>Crop!M34</f>
        <v>0</v>
      </c>
      <c r="N34" s="897">
        <f t="shared" si="3"/>
        <v>0</v>
      </c>
      <c r="O34" s="895">
        <f t="shared" si="4"/>
        <v>0</v>
      </c>
      <c r="P34" s="900">
        <f>Crop!P34</f>
        <v>0</v>
      </c>
      <c r="Q34" s="901">
        <f t="shared" si="5"/>
        <v>0</v>
      </c>
      <c r="R34" s="58">
        <f t="shared" si="6"/>
        <v>0</v>
      </c>
      <c r="S34" s="58">
        <f t="shared" si="7"/>
        <v>0</v>
      </c>
    </row>
    <row r="35" spans="1:19" ht="15.75" customHeight="1" hidden="1">
      <c r="A35" s="704">
        <f>Inventory!A33</f>
        <v>0</v>
      </c>
      <c r="B35" s="895">
        <f>Inventory!B33</f>
        <v>0</v>
      </c>
      <c r="C35" s="896">
        <f>Inventory!D33</f>
        <v>0</v>
      </c>
      <c r="D35" s="897">
        <f t="shared" si="0"/>
        <v>0</v>
      </c>
      <c r="E35" s="898">
        <f>Crop!E35</f>
        <v>0</v>
      </c>
      <c r="F35" s="899">
        <f>Crop!F35</f>
        <v>0</v>
      </c>
      <c r="G35" s="895">
        <f t="shared" si="1"/>
        <v>0</v>
      </c>
      <c r="H35" s="898">
        <f>Crop!H35</f>
        <v>0</v>
      </c>
      <c r="I35" s="900">
        <f>Crop!I35</f>
        <v>0</v>
      </c>
      <c r="J35" s="897">
        <f t="shared" si="2"/>
        <v>0</v>
      </c>
      <c r="K35" s="898">
        <f>Crop!K35</f>
        <v>0</v>
      </c>
      <c r="L35" s="898">
        <f>Crop!L35</f>
        <v>0</v>
      </c>
      <c r="M35" s="900">
        <f>Crop!M35</f>
        <v>0</v>
      </c>
      <c r="N35" s="897">
        <f t="shared" si="3"/>
        <v>0</v>
      </c>
      <c r="O35" s="895">
        <f t="shared" si="4"/>
        <v>0</v>
      </c>
      <c r="P35" s="900">
        <f>Crop!P35</f>
        <v>0</v>
      </c>
      <c r="Q35" s="901">
        <f t="shared" si="5"/>
        <v>0</v>
      </c>
      <c r="R35" s="58">
        <f t="shared" si="6"/>
        <v>0</v>
      </c>
      <c r="S35" s="58">
        <f t="shared" si="7"/>
        <v>0</v>
      </c>
    </row>
    <row r="36" spans="1:19" ht="15.75" customHeight="1" hidden="1">
      <c r="A36" s="704">
        <f>Inventory!A34</f>
        <v>0</v>
      </c>
      <c r="B36" s="895">
        <f>Inventory!B34</f>
        <v>0</v>
      </c>
      <c r="C36" s="896">
        <f>Inventory!D34</f>
        <v>0</v>
      </c>
      <c r="D36" s="897">
        <f t="shared" si="0"/>
        <v>0</v>
      </c>
      <c r="E36" s="898">
        <f>Crop!E36</f>
        <v>0</v>
      </c>
      <c r="F36" s="899">
        <f>Crop!F36</f>
        <v>0</v>
      </c>
      <c r="G36" s="895">
        <f t="shared" si="1"/>
        <v>0</v>
      </c>
      <c r="H36" s="898">
        <f>Crop!H36</f>
        <v>0</v>
      </c>
      <c r="I36" s="900">
        <f>Crop!I36</f>
        <v>0</v>
      </c>
      <c r="J36" s="897">
        <f t="shared" si="2"/>
        <v>0</v>
      </c>
      <c r="K36" s="898">
        <f>Crop!K36</f>
        <v>0</v>
      </c>
      <c r="L36" s="898">
        <f>Crop!L36</f>
        <v>0</v>
      </c>
      <c r="M36" s="900">
        <f>Crop!M36</f>
        <v>0</v>
      </c>
      <c r="N36" s="897">
        <f t="shared" si="3"/>
        <v>0</v>
      </c>
      <c r="O36" s="895">
        <f t="shared" si="4"/>
        <v>0</v>
      </c>
      <c r="P36" s="900">
        <f>Crop!P36</f>
        <v>0</v>
      </c>
      <c r="Q36" s="901">
        <f t="shared" si="5"/>
        <v>0</v>
      </c>
      <c r="R36" s="58">
        <f t="shared" si="6"/>
        <v>0</v>
      </c>
      <c r="S36" s="58">
        <f t="shared" si="7"/>
        <v>0</v>
      </c>
    </row>
    <row r="37" spans="1:19" ht="15.75" customHeight="1" hidden="1">
      <c r="A37" s="705">
        <f>Inventory!A35</f>
        <v>0</v>
      </c>
      <c r="B37" s="895">
        <f>Inventory!B35</f>
        <v>0</v>
      </c>
      <c r="C37" s="896">
        <f>Inventory!D35</f>
        <v>0</v>
      </c>
      <c r="D37" s="897">
        <f t="shared" si="0"/>
        <v>0</v>
      </c>
      <c r="E37" s="898">
        <f>Crop!E37</f>
        <v>0</v>
      </c>
      <c r="F37" s="899">
        <f>Crop!F37</f>
        <v>0</v>
      </c>
      <c r="G37" s="895">
        <f t="shared" si="1"/>
        <v>0</v>
      </c>
      <c r="H37" s="898">
        <f>Crop!H37</f>
        <v>0</v>
      </c>
      <c r="I37" s="900">
        <f>Crop!I37</f>
        <v>0</v>
      </c>
      <c r="J37" s="897">
        <f t="shared" si="2"/>
        <v>0</v>
      </c>
      <c r="K37" s="898">
        <f>Crop!K37</f>
        <v>0</v>
      </c>
      <c r="L37" s="898">
        <f>Crop!L37</f>
        <v>0</v>
      </c>
      <c r="M37" s="900">
        <f>Crop!M37</f>
        <v>0</v>
      </c>
      <c r="N37" s="897">
        <f t="shared" si="3"/>
        <v>0</v>
      </c>
      <c r="O37" s="895">
        <f t="shared" si="4"/>
        <v>0</v>
      </c>
      <c r="P37" s="900">
        <f>Crop!P37</f>
        <v>0</v>
      </c>
      <c r="Q37" s="902">
        <f t="shared" si="5"/>
        <v>0</v>
      </c>
      <c r="R37" s="58">
        <f t="shared" si="6"/>
        <v>0</v>
      </c>
      <c r="S37" s="58">
        <f t="shared" si="7"/>
        <v>0</v>
      </c>
    </row>
    <row r="38" spans="1:17" ht="15.75" customHeight="1" hidden="1" thickBot="1">
      <c r="A38" s="1786" t="s">
        <v>30</v>
      </c>
      <c r="B38" s="1787"/>
      <c r="C38" s="1788"/>
      <c r="D38" s="250">
        <f>SUM(D7:D37)</f>
        <v>0</v>
      </c>
      <c r="E38" s="160">
        <f>SUM(E7:E37)</f>
        <v>0</v>
      </c>
      <c r="F38" s="143"/>
      <c r="G38" s="205">
        <f>SUM(G7:G37)</f>
        <v>0</v>
      </c>
      <c r="H38" s="143"/>
      <c r="I38" s="143"/>
      <c r="J38" s="147">
        <f>SUM(J7:J37)</f>
        <v>0</v>
      </c>
      <c r="K38" s="143"/>
      <c r="L38" s="143"/>
      <c r="M38" s="143"/>
      <c r="N38" s="147">
        <f>SUM(N7:N37)</f>
        <v>0</v>
      </c>
      <c r="O38" s="144"/>
      <c r="P38" s="145"/>
      <c r="Q38" s="149">
        <f>ROUND(SUM(Q7:Q37),0)</f>
        <v>0</v>
      </c>
    </row>
    <row r="39" ht="14.25" hidden="1" thickBot="1" thickTop="1"/>
    <row r="40" spans="1:17" ht="27" customHeight="1" thickTop="1">
      <c r="A40" s="1034" t="str">
        <f>'Pro-Forma NW'!F62</f>
        <v> </v>
      </c>
      <c r="B40" s="1827" t="s">
        <v>228</v>
      </c>
      <c r="C40" s="1827"/>
      <c r="D40" s="1827"/>
      <c r="E40" s="1827"/>
      <c r="F40" s="1827"/>
      <c r="G40" s="1827"/>
      <c r="H40" s="1827"/>
      <c r="I40" s="1827"/>
      <c r="J40" s="1827"/>
      <c r="K40" s="1827"/>
      <c r="L40" s="983"/>
      <c r="M40" s="1829" t="s">
        <v>60</v>
      </c>
      <c r="N40" s="1830"/>
      <c r="O40" s="1830"/>
      <c r="P40" s="1830"/>
      <c r="Q40" s="1831"/>
    </row>
    <row r="41" spans="1:22" ht="16.5" customHeight="1">
      <c r="A41" s="1033"/>
      <c r="B41" s="1825" t="s">
        <v>229</v>
      </c>
      <c r="C41" s="1825"/>
      <c r="D41" s="1825"/>
      <c r="E41" s="1825"/>
      <c r="F41" s="1826"/>
      <c r="G41" s="1819" t="s">
        <v>230</v>
      </c>
      <c r="H41" s="1356"/>
      <c r="I41" s="1356"/>
      <c r="J41" s="1356"/>
      <c r="K41" s="1356"/>
      <c r="L41" s="1357"/>
      <c r="M41" s="1828" t="s">
        <v>231</v>
      </c>
      <c r="N41" s="1832" t="s">
        <v>363</v>
      </c>
      <c r="O41" s="1833" t="s">
        <v>233</v>
      </c>
      <c r="P41" s="1836" t="s">
        <v>234</v>
      </c>
      <c r="Q41" s="1835" t="s">
        <v>232</v>
      </c>
      <c r="V41" s="40"/>
    </row>
    <row r="42" spans="1:17" ht="38.25" customHeight="1">
      <c r="A42" s="199" t="s">
        <v>47</v>
      </c>
      <c r="B42" s="156" t="s">
        <v>73</v>
      </c>
      <c r="C42" s="156" t="s">
        <v>59</v>
      </c>
      <c r="D42" s="200" t="s">
        <v>74</v>
      </c>
      <c r="E42" s="200" t="s">
        <v>432</v>
      </c>
      <c r="F42" s="195" t="s">
        <v>6</v>
      </c>
      <c r="G42" s="346" t="s">
        <v>52</v>
      </c>
      <c r="H42" s="201" t="s">
        <v>73</v>
      </c>
      <c r="I42" s="202" t="s">
        <v>59</v>
      </c>
      <c r="J42" s="203" t="s">
        <v>74</v>
      </c>
      <c r="K42" s="277" t="s">
        <v>432</v>
      </c>
      <c r="L42" s="274" t="s">
        <v>6</v>
      </c>
      <c r="M42" s="1790"/>
      <c r="N42" s="1765"/>
      <c r="O42" s="1834"/>
      <c r="P42" s="1837"/>
      <c r="Q42" s="1357"/>
    </row>
    <row r="43" spans="1:21" ht="15" customHeight="1">
      <c r="A43" s="703">
        <f aca="true" t="shared" si="8" ref="A43:A73">A7</f>
        <v>0</v>
      </c>
      <c r="B43" s="776"/>
      <c r="C43" s="776"/>
      <c r="D43" s="776"/>
      <c r="E43" s="777"/>
      <c r="F43" s="255">
        <f aca="true" t="shared" si="9" ref="F43:F73">SUM(B43:E43)</f>
        <v>0</v>
      </c>
      <c r="G43" s="347">
        <f aca="true" t="shared" si="10" ref="G43:G73">E7</f>
        <v>0</v>
      </c>
      <c r="H43" s="328">
        <f aca="true" t="shared" si="11" ref="H43:H73">G43*B43</f>
        <v>0</v>
      </c>
      <c r="I43" s="185">
        <f aca="true" t="shared" si="12" ref="I43:I73">G43*C43</f>
        <v>0</v>
      </c>
      <c r="J43" s="185">
        <f aca="true" t="shared" si="13" ref="J43:J73">G43*D43</f>
        <v>0</v>
      </c>
      <c r="K43" s="278">
        <f aca="true" t="shared" si="14" ref="K43:K73">G43*E43</f>
        <v>0</v>
      </c>
      <c r="L43" s="273">
        <f aca="true" t="shared" si="15" ref="L43:L73">SUM(H43:K43)</f>
        <v>0</v>
      </c>
      <c r="M43" s="1221"/>
      <c r="N43" s="1222"/>
      <c r="O43" s="1223"/>
      <c r="P43" s="1231">
        <f aca="true" t="shared" si="16" ref="P43:P73">M43*N43*O43</f>
        <v>0</v>
      </c>
      <c r="Q43" s="1232">
        <f aca="true" t="shared" si="17" ref="Q43:Q73">G43*P43</f>
        <v>0</v>
      </c>
      <c r="U43" s="28"/>
    </row>
    <row r="44" spans="1:21" ht="15.75" customHeight="1">
      <c r="A44" s="704">
        <f t="shared" si="8"/>
        <v>0</v>
      </c>
      <c r="B44" s="776"/>
      <c r="C44" s="776"/>
      <c r="D44" s="776"/>
      <c r="E44" s="776"/>
      <c r="F44" s="255">
        <f t="shared" si="9"/>
        <v>0</v>
      </c>
      <c r="G44" s="348">
        <f t="shared" si="10"/>
        <v>0</v>
      </c>
      <c r="H44" s="343">
        <f t="shared" si="11"/>
        <v>0</v>
      </c>
      <c r="I44" s="198">
        <f t="shared" si="12"/>
        <v>0</v>
      </c>
      <c r="J44" s="198">
        <f t="shared" si="13"/>
        <v>0</v>
      </c>
      <c r="K44" s="168">
        <f t="shared" si="14"/>
        <v>0</v>
      </c>
      <c r="L44" s="182">
        <f t="shared" si="15"/>
        <v>0</v>
      </c>
      <c r="M44" s="1224"/>
      <c r="N44" s="1225"/>
      <c r="O44" s="1226"/>
      <c r="P44" s="1233">
        <f t="shared" si="16"/>
        <v>0</v>
      </c>
      <c r="Q44" s="1234">
        <f t="shared" si="17"/>
        <v>0</v>
      </c>
      <c r="U44" s="28"/>
    </row>
    <row r="45" spans="1:21" ht="15" customHeight="1">
      <c r="A45" s="704">
        <f t="shared" si="8"/>
        <v>0</v>
      </c>
      <c r="B45" s="776"/>
      <c r="C45" s="776"/>
      <c r="D45" s="776"/>
      <c r="E45" s="776"/>
      <c r="F45" s="255">
        <f t="shared" si="9"/>
        <v>0</v>
      </c>
      <c r="G45" s="348">
        <f t="shared" si="10"/>
        <v>0</v>
      </c>
      <c r="H45" s="343">
        <f t="shared" si="11"/>
        <v>0</v>
      </c>
      <c r="I45" s="198">
        <f t="shared" si="12"/>
        <v>0</v>
      </c>
      <c r="J45" s="198">
        <f t="shared" si="13"/>
        <v>0</v>
      </c>
      <c r="K45" s="168">
        <f t="shared" si="14"/>
        <v>0</v>
      </c>
      <c r="L45" s="182">
        <f t="shared" si="15"/>
        <v>0</v>
      </c>
      <c r="M45" s="1224"/>
      <c r="N45" s="1225"/>
      <c r="O45" s="1226"/>
      <c r="P45" s="1233">
        <f t="shared" si="16"/>
        <v>0</v>
      </c>
      <c r="Q45" s="1234">
        <f t="shared" si="17"/>
        <v>0</v>
      </c>
      <c r="U45" s="28"/>
    </row>
    <row r="46" spans="1:21" ht="15" customHeight="1">
      <c r="A46" s="704">
        <f t="shared" si="8"/>
        <v>0</v>
      </c>
      <c r="B46" s="776"/>
      <c r="C46" s="776"/>
      <c r="D46" s="776"/>
      <c r="E46" s="776"/>
      <c r="F46" s="255">
        <f t="shared" si="9"/>
        <v>0</v>
      </c>
      <c r="G46" s="348">
        <f t="shared" si="10"/>
        <v>0</v>
      </c>
      <c r="H46" s="343">
        <f t="shared" si="11"/>
        <v>0</v>
      </c>
      <c r="I46" s="198">
        <f t="shared" si="12"/>
        <v>0</v>
      </c>
      <c r="J46" s="198">
        <f t="shared" si="13"/>
        <v>0</v>
      </c>
      <c r="K46" s="168">
        <f t="shared" si="14"/>
        <v>0</v>
      </c>
      <c r="L46" s="182">
        <f t="shared" si="15"/>
        <v>0</v>
      </c>
      <c r="M46" s="1224"/>
      <c r="N46" s="1225"/>
      <c r="O46" s="1226"/>
      <c r="P46" s="1233">
        <f t="shared" si="16"/>
        <v>0</v>
      </c>
      <c r="Q46" s="1234">
        <f t="shared" si="17"/>
        <v>0</v>
      </c>
      <c r="U46" s="28"/>
    </row>
    <row r="47" spans="1:21" ht="15" customHeight="1">
      <c r="A47" s="704">
        <f t="shared" si="8"/>
        <v>0</v>
      </c>
      <c r="B47" s="776"/>
      <c r="C47" s="776"/>
      <c r="D47" s="776"/>
      <c r="E47" s="776"/>
      <c r="F47" s="255">
        <f t="shared" si="9"/>
        <v>0</v>
      </c>
      <c r="G47" s="348">
        <f t="shared" si="10"/>
        <v>0</v>
      </c>
      <c r="H47" s="343">
        <f t="shared" si="11"/>
        <v>0</v>
      </c>
      <c r="I47" s="198">
        <f t="shared" si="12"/>
        <v>0</v>
      </c>
      <c r="J47" s="198">
        <f t="shared" si="13"/>
        <v>0</v>
      </c>
      <c r="K47" s="168">
        <f t="shared" si="14"/>
        <v>0</v>
      </c>
      <c r="L47" s="182">
        <f t="shared" si="15"/>
        <v>0</v>
      </c>
      <c r="M47" s="1224"/>
      <c r="N47" s="1225"/>
      <c r="O47" s="1226"/>
      <c r="P47" s="1233">
        <f t="shared" si="16"/>
        <v>0</v>
      </c>
      <c r="Q47" s="1234">
        <f t="shared" si="17"/>
        <v>0</v>
      </c>
      <c r="U47" s="28"/>
    </row>
    <row r="48" spans="1:21" ht="15" customHeight="1">
      <c r="A48" s="704">
        <f t="shared" si="8"/>
        <v>0</v>
      </c>
      <c r="B48" s="776"/>
      <c r="C48" s="776"/>
      <c r="D48" s="776"/>
      <c r="E48" s="776"/>
      <c r="F48" s="255">
        <f t="shared" si="9"/>
        <v>0</v>
      </c>
      <c r="G48" s="348">
        <f t="shared" si="10"/>
        <v>0</v>
      </c>
      <c r="H48" s="343">
        <f t="shared" si="11"/>
        <v>0</v>
      </c>
      <c r="I48" s="198">
        <f t="shared" si="12"/>
        <v>0</v>
      </c>
      <c r="J48" s="198">
        <f t="shared" si="13"/>
        <v>0</v>
      </c>
      <c r="K48" s="168">
        <f t="shared" si="14"/>
        <v>0</v>
      </c>
      <c r="L48" s="182">
        <f t="shared" si="15"/>
        <v>0</v>
      </c>
      <c r="M48" s="1224"/>
      <c r="N48" s="1227"/>
      <c r="O48" s="1226"/>
      <c r="P48" s="1233">
        <f t="shared" si="16"/>
        <v>0</v>
      </c>
      <c r="Q48" s="1234">
        <f t="shared" si="17"/>
        <v>0</v>
      </c>
      <c r="U48" s="28"/>
    </row>
    <row r="49" spans="1:21" ht="15" customHeight="1">
      <c r="A49" s="704">
        <f t="shared" si="8"/>
        <v>0</v>
      </c>
      <c r="B49" s="776"/>
      <c r="C49" s="776"/>
      <c r="D49" s="776"/>
      <c r="E49" s="776"/>
      <c r="F49" s="255">
        <f t="shared" si="9"/>
        <v>0</v>
      </c>
      <c r="G49" s="348">
        <f t="shared" si="10"/>
        <v>0</v>
      </c>
      <c r="H49" s="343">
        <f t="shared" si="11"/>
        <v>0</v>
      </c>
      <c r="I49" s="198">
        <f t="shared" si="12"/>
        <v>0</v>
      </c>
      <c r="J49" s="198">
        <f t="shared" si="13"/>
        <v>0</v>
      </c>
      <c r="K49" s="168">
        <f t="shared" si="14"/>
        <v>0</v>
      </c>
      <c r="L49" s="182">
        <f t="shared" si="15"/>
        <v>0</v>
      </c>
      <c r="M49" s="1224"/>
      <c r="N49" s="1225"/>
      <c r="O49" s="1226"/>
      <c r="P49" s="1233">
        <f t="shared" si="16"/>
        <v>0</v>
      </c>
      <c r="Q49" s="1234">
        <f t="shared" si="17"/>
        <v>0</v>
      </c>
      <c r="U49" s="28"/>
    </row>
    <row r="50" spans="1:21" ht="15" customHeight="1">
      <c r="A50" s="704">
        <f t="shared" si="8"/>
        <v>0</v>
      </c>
      <c r="B50" s="776"/>
      <c r="C50" s="776"/>
      <c r="D50" s="776"/>
      <c r="E50" s="776"/>
      <c r="F50" s="255">
        <f t="shared" si="9"/>
        <v>0</v>
      </c>
      <c r="G50" s="348">
        <f t="shared" si="10"/>
        <v>0</v>
      </c>
      <c r="H50" s="343">
        <f t="shared" si="11"/>
        <v>0</v>
      </c>
      <c r="I50" s="198">
        <f t="shared" si="12"/>
        <v>0</v>
      </c>
      <c r="J50" s="198">
        <f t="shared" si="13"/>
        <v>0</v>
      </c>
      <c r="K50" s="168">
        <f t="shared" si="14"/>
        <v>0</v>
      </c>
      <c r="L50" s="182">
        <f t="shared" si="15"/>
        <v>0</v>
      </c>
      <c r="M50" s="1224"/>
      <c r="N50" s="1225"/>
      <c r="O50" s="1226"/>
      <c r="P50" s="1233">
        <f t="shared" si="16"/>
        <v>0</v>
      </c>
      <c r="Q50" s="1234">
        <f t="shared" si="17"/>
        <v>0</v>
      </c>
      <c r="U50" s="28"/>
    </row>
    <row r="51" spans="1:21" ht="15" customHeight="1">
      <c r="A51" s="704">
        <f t="shared" si="8"/>
        <v>0</v>
      </c>
      <c r="B51" s="776"/>
      <c r="C51" s="776"/>
      <c r="D51" s="776"/>
      <c r="E51" s="776"/>
      <c r="F51" s="255">
        <f t="shared" si="9"/>
        <v>0</v>
      </c>
      <c r="G51" s="348">
        <f t="shared" si="10"/>
        <v>0</v>
      </c>
      <c r="H51" s="343">
        <f t="shared" si="11"/>
        <v>0</v>
      </c>
      <c r="I51" s="198">
        <f t="shared" si="12"/>
        <v>0</v>
      </c>
      <c r="J51" s="198">
        <f t="shared" si="13"/>
        <v>0</v>
      </c>
      <c r="K51" s="168">
        <f t="shared" si="14"/>
        <v>0</v>
      </c>
      <c r="L51" s="182">
        <f t="shared" si="15"/>
        <v>0</v>
      </c>
      <c r="M51" s="1224"/>
      <c r="N51" s="1225"/>
      <c r="O51" s="1226"/>
      <c r="P51" s="1233">
        <f t="shared" si="16"/>
        <v>0</v>
      </c>
      <c r="Q51" s="1234">
        <f t="shared" si="17"/>
        <v>0</v>
      </c>
      <c r="U51" s="28"/>
    </row>
    <row r="52" spans="1:21" ht="15" customHeight="1">
      <c r="A52" s="704">
        <f t="shared" si="8"/>
        <v>0</v>
      </c>
      <c r="B52" s="776"/>
      <c r="C52" s="776"/>
      <c r="D52" s="776"/>
      <c r="E52" s="776"/>
      <c r="F52" s="255">
        <f t="shared" si="9"/>
        <v>0</v>
      </c>
      <c r="G52" s="348">
        <f t="shared" si="10"/>
        <v>0</v>
      </c>
      <c r="H52" s="343">
        <f t="shared" si="11"/>
        <v>0</v>
      </c>
      <c r="I52" s="198">
        <f t="shared" si="12"/>
        <v>0</v>
      </c>
      <c r="J52" s="198">
        <f t="shared" si="13"/>
        <v>0</v>
      </c>
      <c r="K52" s="168">
        <f t="shared" si="14"/>
        <v>0</v>
      </c>
      <c r="L52" s="182">
        <f t="shared" si="15"/>
        <v>0</v>
      </c>
      <c r="M52" s="1224"/>
      <c r="N52" s="1225"/>
      <c r="O52" s="1226"/>
      <c r="P52" s="1233">
        <f t="shared" si="16"/>
        <v>0</v>
      </c>
      <c r="Q52" s="1234">
        <f t="shared" si="17"/>
        <v>0</v>
      </c>
      <c r="U52" s="28"/>
    </row>
    <row r="53" spans="1:21" ht="15" customHeight="1">
      <c r="A53" s="704">
        <f t="shared" si="8"/>
        <v>0</v>
      </c>
      <c r="B53" s="776"/>
      <c r="C53" s="776"/>
      <c r="D53" s="776"/>
      <c r="E53" s="776"/>
      <c r="F53" s="255">
        <f t="shared" si="9"/>
        <v>0</v>
      </c>
      <c r="G53" s="348">
        <f t="shared" si="10"/>
        <v>0</v>
      </c>
      <c r="H53" s="343">
        <f t="shared" si="11"/>
        <v>0</v>
      </c>
      <c r="I53" s="198">
        <f t="shared" si="12"/>
        <v>0</v>
      </c>
      <c r="J53" s="198">
        <f t="shared" si="13"/>
        <v>0</v>
      </c>
      <c r="K53" s="168">
        <f t="shared" si="14"/>
        <v>0</v>
      </c>
      <c r="L53" s="182">
        <f t="shared" si="15"/>
        <v>0</v>
      </c>
      <c r="M53" s="1224"/>
      <c r="N53" s="1225"/>
      <c r="O53" s="1226"/>
      <c r="P53" s="1233">
        <f t="shared" si="16"/>
        <v>0</v>
      </c>
      <c r="Q53" s="1234">
        <f t="shared" si="17"/>
        <v>0</v>
      </c>
      <c r="U53" s="28"/>
    </row>
    <row r="54" spans="1:21" ht="15" customHeight="1">
      <c r="A54" s="704">
        <f t="shared" si="8"/>
        <v>0</v>
      </c>
      <c r="B54" s="776"/>
      <c r="C54" s="776"/>
      <c r="D54" s="776"/>
      <c r="E54" s="776"/>
      <c r="F54" s="255">
        <f t="shared" si="9"/>
        <v>0</v>
      </c>
      <c r="G54" s="348">
        <f t="shared" si="10"/>
        <v>0</v>
      </c>
      <c r="H54" s="343">
        <f t="shared" si="11"/>
        <v>0</v>
      </c>
      <c r="I54" s="198">
        <f t="shared" si="12"/>
        <v>0</v>
      </c>
      <c r="J54" s="198">
        <f t="shared" si="13"/>
        <v>0</v>
      </c>
      <c r="K54" s="168">
        <f t="shared" si="14"/>
        <v>0</v>
      </c>
      <c r="L54" s="182">
        <f t="shared" si="15"/>
        <v>0</v>
      </c>
      <c r="M54" s="1224"/>
      <c r="N54" s="1227"/>
      <c r="O54" s="1226"/>
      <c r="P54" s="1233">
        <f t="shared" si="16"/>
        <v>0</v>
      </c>
      <c r="Q54" s="1234">
        <f t="shared" si="17"/>
        <v>0</v>
      </c>
      <c r="U54" s="28"/>
    </row>
    <row r="55" spans="1:21" ht="15" customHeight="1">
      <c r="A55" s="704">
        <f t="shared" si="8"/>
        <v>0</v>
      </c>
      <c r="B55" s="776"/>
      <c r="C55" s="776"/>
      <c r="D55" s="776"/>
      <c r="E55" s="776"/>
      <c r="F55" s="255">
        <f t="shared" si="9"/>
        <v>0</v>
      </c>
      <c r="G55" s="348">
        <f t="shared" si="10"/>
        <v>0</v>
      </c>
      <c r="H55" s="343">
        <f t="shared" si="11"/>
        <v>0</v>
      </c>
      <c r="I55" s="198">
        <f t="shared" si="12"/>
        <v>0</v>
      </c>
      <c r="J55" s="198">
        <f t="shared" si="13"/>
        <v>0</v>
      </c>
      <c r="K55" s="168">
        <f t="shared" si="14"/>
        <v>0</v>
      </c>
      <c r="L55" s="182">
        <f t="shared" si="15"/>
        <v>0</v>
      </c>
      <c r="M55" s="1224"/>
      <c r="N55" s="1227"/>
      <c r="O55" s="1226"/>
      <c r="P55" s="1233">
        <f t="shared" si="16"/>
        <v>0</v>
      </c>
      <c r="Q55" s="1234">
        <f t="shared" si="17"/>
        <v>0</v>
      </c>
      <c r="U55" s="28"/>
    </row>
    <row r="56" spans="1:21" ht="15" customHeight="1">
      <c r="A56" s="704">
        <f t="shared" si="8"/>
        <v>0</v>
      </c>
      <c r="B56" s="776"/>
      <c r="C56" s="776"/>
      <c r="D56" s="776"/>
      <c r="E56" s="776"/>
      <c r="F56" s="255">
        <f t="shared" si="9"/>
        <v>0</v>
      </c>
      <c r="G56" s="348">
        <f t="shared" si="10"/>
        <v>0</v>
      </c>
      <c r="H56" s="343">
        <f t="shared" si="11"/>
        <v>0</v>
      </c>
      <c r="I56" s="198">
        <f t="shared" si="12"/>
        <v>0</v>
      </c>
      <c r="J56" s="198">
        <f t="shared" si="13"/>
        <v>0</v>
      </c>
      <c r="K56" s="168">
        <f t="shared" si="14"/>
        <v>0</v>
      </c>
      <c r="L56" s="182">
        <f t="shared" si="15"/>
        <v>0</v>
      </c>
      <c r="M56" s="1224"/>
      <c r="N56" s="1227"/>
      <c r="O56" s="1226"/>
      <c r="P56" s="1233">
        <f t="shared" si="16"/>
        <v>0</v>
      </c>
      <c r="Q56" s="1234">
        <f t="shared" si="17"/>
        <v>0</v>
      </c>
      <c r="U56" s="28"/>
    </row>
    <row r="57" spans="1:21" ht="15" customHeight="1">
      <c r="A57" s="704">
        <f t="shared" si="8"/>
        <v>0</v>
      </c>
      <c r="B57" s="776"/>
      <c r="C57" s="776"/>
      <c r="D57" s="776"/>
      <c r="E57" s="776"/>
      <c r="F57" s="255">
        <f t="shared" si="9"/>
        <v>0</v>
      </c>
      <c r="G57" s="348">
        <f t="shared" si="10"/>
        <v>0</v>
      </c>
      <c r="H57" s="343">
        <f t="shared" si="11"/>
        <v>0</v>
      </c>
      <c r="I57" s="198">
        <f t="shared" si="12"/>
        <v>0</v>
      </c>
      <c r="J57" s="198">
        <f t="shared" si="13"/>
        <v>0</v>
      </c>
      <c r="K57" s="168">
        <f t="shared" si="14"/>
        <v>0</v>
      </c>
      <c r="L57" s="182">
        <f t="shared" si="15"/>
        <v>0</v>
      </c>
      <c r="M57" s="1224"/>
      <c r="N57" s="1227"/>
      <c r="O57" s="1226"/>
      <c r="P57" s="1233">
        <f t="shared" si="16"/>
        <v>0</v>
      </c>
      <c r="Q57" s="1234">
        <f t="shared" si="17"/>
        <v>0</v>
      </c>
      <c r="U57" s="28"/>
    </row>
    <row r="58" spans="1:21" ht="15" customHeight="1">
      <c r="A58" s="704">
        <f t="shared" si="8"/>
        <v>0</v>
      </c>
      <c r="B58" s="776"/>
      <c r="C58" s="776"/>
      <c r="D58" s="776"/>
      <c r="E58" s="776"/>
      <c r="F58" s="255">
        <f t="shared" si="9"/>
        <v>0</v>
      </c>
      <c r="G58" s="348">
        <f t="shared" si="10"/>
        <v>0</v>
      </c>
      <c r="H58" s="343">
        <f t="shared" si="11"/>
        <v>0</v>
      </c>
      <c r="I58" s="198">
        <f t="shared" si="12"/>
        <v>0</v>
      </c>
      <c r="J58" s="198">
        <f t="shared" si="13"/>
        <v>0</v>
      </c>
      <c r="K58" s="168">
        <f t="shared" si="14"/>
        <v>0</v>
      </c>
      <c r="L58" s="182">
        <f t="shared" si="15"/>
        <v>0</v>
      </c>
      <c r="M58" s="1224"/>
      <c r="N58" s="1227"/>
      <c r="O58" s="1226"/>
      <c r="P58" s="1233">
        <f t="shared" si="16"/>
        <v>0</v>
      </c>
      <c r="Q58" s="1234">
        <f t="shared" si="17"/>
        <v>0</v>
      </c>
      <c r="U58" s="28"/>
    </row>
    <row r="59" spans="1:21" ht="15" customHeight="1">
      <c r="A59" s="704">
        <f t="shared" si="8"/>
        <v>0</v>
      </c>
      <c r="B59" s="776"/>
      <c r="C59" s="776"/>
      <c r="D59" s="776"/>
      <c r="E59" s="776"/>
      <c r="F59" s="255">
        <f t="shared" si="9"/>
        <v>0</v>
      </c>
      <c r="G59" s="348">
        <f t="shared" si="10"/>
        <v>0</v>
      </c>
      <c r="H59" s="343">
        <f t="shared" si="11"/>
        <v>0</v>
      </c>
      <c r="I59" s="198">
        <f t="shared" si="12"/>
        <v>0</v>
      </c>
      <c r="J59" s="198">
        <f t="shared" si="13"/>
        <v>0</v>
      </c>
      <c r="K59" s="168">
        <f t="shared" si="14"/>
        <v>0</v>
      </c>
      <c r="L59" s="182">
        <f t="shared" si="15"/>
        <v>0</v>
      </c>
      <c r="M59" s="1224"/>
      <c r="N59" s="1227"/>
      <c r="O59" s="1226"/>
      <c r="P59" s="1233">
        <f t="shared" si="16"/>
        <v>0</v>
      </c>
      <c r="Q59" s="1234">
        <f t="shared" si="17"/>
        <v>0</v>
      </c>
      <c r="U59" s="28"/>
    </row>
    <row r="60" spans="1:21" ht="15" customHeight="1">
      <c r="A60" s="704">
        <f t="shared" si="8"/>
        <v>0</v>
      </c>
      <c r="B60" s="776"/>
      <c r="C60" s="776"/>
      <c r="D60" s="776"/>
      <c r="E60" s="776"/>
      <c r="F60" s="255">
        <f t="shared" si="9"/>
        <v>0</v>
      </c>
      <c r="G60" s="348">
        <f t="shared" si="10"/>
        <v>0</v>
      </c>
      <c r="H60" s="343">
        <f t="shared" si="11"/>
        <v>0</v>
      </c>
      <c r="I60" s="198">
        <f t="shared" si="12"/>
        <v>0</v>
      </c>
      <c r="J60" s="198">
        <f t="shared" si="13"/>
        <v>0</v>
      </c>
      <c r="K60" s="168">
        <f t="shared" si="14"/>
        <v>0</v>
      </c>
      <c r="L60" s="182">
        <f t="shared" si="15"/>
        <v>0</v>
      </c>
      <c r="M60" s="1224"/>
      <c r="N60" s="1227"/>
      <c r="O60" s="1226"/>
      <c r="P60" s="1233">
        <f t="shared" si="16"/>
        <v>0</v>
      </c>
      <c r="Q60" s="1234">
        <f t="shared" si="17"/>
        <v>0</v>
      </c>
      <c r="U60" s="28"/>
    </row>
    <row r="61" spans="1:21" ht="15" customHeight="1">
      <c r="A61" s="704">
        <f t="shared" si="8"/>
        <v>0</v>
      </c>
      <c r="B61" s="776"/>
      <c r="C61" s="776"/>
      <c r="D61" s="776"/>
      <c r="E61" s="776"/>
      <c r="F61" s="255">
        <f t="shared" si="9"/>
        <v>0</v>
      </c>
      <c r="G61" s="348">
        <f t="shared" si="10"/>
        <v>0</v>
      </c>
      <c r="H61" s="343">
        <f t="shared" si="11"/>
        <v>0</v>
      </c>
      <c r="I61" s="198">
        <f t="shared" si="12"/>
        <v>0</v>
      </c>
      <c r="J61" s="198">
        <f t="shared" si="13"/>
        <v>0</v>
      </c>
      <c r="K61" s="168">
        <f t="shared" si="14"/>
        <v>0</v>
      </c>
      <c r="L61" s="182">
        <f t="shared" si="15"/>
        <v>0</v>
      </c>
      <c r="M61" s="1224"/>
      <c r="N61" s="1227"/>
      <c r="O61" s="1226"/>
      <c r="P61" s="1233">
        <f t="shared" si="16"/>
        <v>0</v>
      </c>
      <c r="Q61" s="1234">
        <f t="shared" si="17"/>
        <v>0</v>
      </c>
      <c r="U61" s="28"/>
    </row>
    <row r="62" spans="1:21" ht="15" customHeight="1">
      <c r="A62" s="704">
        <f t="shared" si="8"/>
        <v>0</v>
      </c>
      <c r="B62" s="776"/>
      <c r="C62" s="776"/>
      <c r="D62" s="776"/>
      <c r="E62" s="776"/>
      <c r="F62" s="255">
        <f t="shared" si="9"/>
        <v>0</v>
      </c>
      <c r="G62" s="348">
        <f t="shared" si="10"/>
        <v>0</v>
      </c>
      <c r="H62" s="343">
        <f t="shared" si="11"/>
        <v>0</v>
      </c>
      <c r="I62" s="198">
        <f t="shared" si="12"/>
        <v>0</v>
      </c>
      <c r="J62" s="198">
        <f t="shared" si="13"/>
        <v>0</v>
      </c>
      <c r="K62" s="168">
        <f t="shared" si="14"/>
        <v>0</v>
      </c>
      <c r="L62" s="182">
        <f t="shared" si="15"/>
        <v>0</v>
      </c>
      <c r="M62" s="1224"/>
      <c r="N62" s="1227"/>
      <c r="O62" s="1226"/>
      <c r="P62" s="1233">
        <f t="shared" si="16"/>
        <v>0</v>
      </c>
      <c r="Q62" s="1234">
        <f t="shared" si="17"/>
        <v>0</v>
      </c>
      <c r="U62" s="28"/>
    </row>
    <row r="63" spans="1:21" ht="15" customHeight="1">
      <c r="A63" s="704">
        <f t="shared" si="8"/>
        <v>0</v>
      </c>
      <c r="B63" s="776"/>
      <c r="C63" s="776"/>
      <c r="D63" s="777"/>
      <c r="E63" s="777"/>
      <c r="F63" s="255">
        <f t="shared" si="9"/>
        <v>0</v>
      </c>
      <c r="G63" s="348">
        <f t="shared" si="10"/>
        <v>0</v>
      </c>
      <c r="H63" s="343">
        <f t="shared" si="11"/>
        <v>0</v>
      </c>
      <c r="I63" s="198">
        <f t="shared" si="12"/>
        <v>0</v>
      </c>
      <c r="J63" s="198">
        <f t="shared" si="13"/>
        <v>0</v>
      </c>
      <c r="K63" s="168">
        <f t="shared" si="14"/>
        <v>0</v>
      </c>
      <c r="L63" s="182">
        <f t="shared" si="15"/>
        <v>0</v>
      </c>
      <c r="M63" s="1224"/>
      <c r="N63" s="1227"/>
      <c r="O63" s="1226"/>
      <c r="P63" s="1233">
        <f t="shared" si="16"/>
        <v>0</v>
      </c>
      <c r="Q63" s="1234">
        <f t="shared" si="17"/>
        <v>0</v>
      </c>
      <c r="U63" s="28"/>
    </row>
    <row r="64" spans="1:21" ht="15" customHeight="1">
      <c r="A64" s="704">
        <f t="shared" si="8"/>
        <v>0</v>
      </c>
      <c r="B64" s="776"/>
      <c r="C64" s="776"/>
      <c r="D64" s="776"/>
      <c r="E64" s="776"/>
      <c r="F64" s="255">
        <f t="shared" si="9"/>
        <v>0</v>
      </c>
      <c r="G64" s="348">
        <f t="shared" si="10"/>
        <v>0</v>
      </c>
      <c r="H64" s="343">
        <f t="shared" si="11"/>
        <v>0</v>
      </c>
      <c r="I64" s="198">
        <f t="shared" si="12"/>
        <v>0</v>
      </c>
      <c r="J64" s="198">
        <f t="shared" si="13"/>
        <v>0</v>
      </c>
      <c r="K64" s="168">
        <f t="shared" si="14"/>
        <v>0</v>
      </c>
      <c r="L64" s="182">
        <f t="shared" si="15"/>
        <v>0</v>
      </c>
      <c r="M64" s="1224"/>
      <c r="N64" s="1227"/>
      <c r="O64" s="1226"/>
      <c r="P64" s="1233">
        <f t="shared" si="16"/>
        <v>0</v>
      </c>
      <c r="Q64" s="1234">
        <f t="shared" si="17"/>
        <v>0</v>
      </c>
      <c r="U64" s="28"/>
    </row>
    <row r="65" spans="1:21" ht="15" customHeight="1">
      <c r="A65" s="704">
        <f t="shared" si="8"/>
        <v>0</v>
      </c>
      <c r="B65" s="776"/>
      <c r="C65" s="776"/>
      <c r="D65" s="776"/>
      <c r="E65" s="776"/>
      <c r="F65" s="255">
        <f t="shared" si="9"/>
        <v>0</v>
      </c>
      <c r="G65" s="348">
        <f t="shared" si="10"/>
        <v>0</v>
      </c>
      <c r="H65" s="343">
        <f t="shared" si="11"/>
        <v>0</v>
      </c>
      <c r="I65" s="198">
        <f t="shared" si="12"/>
        <v>0</v>
      </c>
      <c r="J65" s="198">
        <f t="shared" si="13"/>
        <v>0</v>
      </c>
      <c r="K65" s="168">
        <f t="shared" si="14"/>
        <v>0</v>
      </c>
      <c r="L65" s="182">
        <f t="shared" si="15"/>
        <v>0</v>
      </c>
      <c r="M65" s="1224"/>
      <c r="N65" s="1227"/>
      <c r="O65" s="1226"/>
      <c r="P65" s="1233">
        <f t="shared" si="16"/>
        <v>0</v>
      </c>
      <c r="Q65" s="1234">
        <f t="shared" si="17"/>
        <v>0</v>
      </c>
      <c r="U65" s="28"/>
    </row>
    <row r="66" spans="1:21" ht="15" customHeight="1">
      <c r="A66" s="704">
        <f t="shared" si="8"/>
        <v>0</v>
      </c>
      <c r="B66" s="776"/>
      <c r="C66" s="776"/>
      <c r="D66" s="776"/>
      <c r="E66" s="776"/>
      <c r="F66" s="255">
        <f t="shared" si="9"/>
        <v>0</v>
      </c>
      <c r="G66" s="348">
        <f t="shared" si="10"/>
        <v>0</v>
      </c>
      <c r="H66" s="343">
        <f t="shared" si="11"/>
        <v>0</v>
      </c>
      <c r="I66" s="198">
        <f t="shared" si="12"/>
        <v>0</v>
      </c>
      <c r="J66" s="198">
        <f t="shared" si="13"/>
        <v>0</v>
      </c>
      <c r="K66" s="168">
        <f t="shared" si="14"/>
        <v>0</v>
      </c>
      <c r="L66" s="182">
        <f t="shared" si="15"/>
        <v>0</v>
      </c>
      <c r="M66" s="1224"/>
      <c r="N66" s="1227"/>
      <c r="O66" s="1226"/>
      <c r="P66" s="1233">
        <f t="shared" si="16"/>
        <v>0</v>
      </c>
      <c r="Q66" s="1234">
        <f t="shared" si="17"/>
        <v>0</v>
      </c>
      <c r="U66" s="28"/>
    </row>
    <row r="67" spans="1:21" ht="15" customHeight="1">
      <c r="A67" s="704">
        <f t="shared" si="8"/>
        <v>0</v>
      </c>
      <c r="B67" s="776"/>
      <c r="C67" s="776"/>
      <c r="D67" s="776"/>
      <c r="E67" s="776"/>
      <c r="F67" s="255">
        <f t="shared" si="9"/>
        <v>0</v>
      </c>
      <c r="G67" s="348">
        <f t="shared" si="10"/>
        <v>0</v>
      </c>
      <c r="H67" s="343">
        <f t="shared" si="11"/>
        <v>0</v>
      </c>
      <c r="I67" s="198">
        <f t="shared" si="12"/>
        <v>0</v>
      </c>
      <c r="J67" s="198">
        <f t="shared" si="13"/>
        <v>0</v>
      </c>
      <c r="K67" s="168">
        <f t="shared" si="14"/>
        <v>0</v>
      </c>
      <c r="L67" s="182">
        <f t="shared" si="15"/>
        <v>0</v>
      </c>
      <c r="M67" s="1224"/>
      <c r="N67" s="1227"/>
      <c r="O67" s="1226"/>
      <c r="P67" s="1233">
        <f t="shared" si="16"/>
        <v>0</v>
      </c>
      <c r="Q67" s="1234">
        <f t="shared" si="17"/>
        <v>0</v>
      </c>
      <c r="U67" s="28"/>
    </row>
    <row r="68" spans="1:21" ht="15" customHeight="1">
      <c r="A68" s="704">
        <f t="shared" si="8"/>
        <v>0</v>
      </c>
      <c r="B68" s="776"/>
      <c r="C68" s="776"/>
      <c r="D68" s="776"/>
      <c r="E68" s="776"/>
      <c r="F68" s="255">
        <f t="shared" si="9"/>
        <v>0</v>
      </c>
      <c r="G68" s="348">
        <f t="shared" si="10"/>
        <v>0</v>
      </c>
      <c r="H68" s="343">
        <f t="shared" si="11"/>
        <v>0</v>
      </c>
      <c r="I68" s="198">
        <f t="shared" si="12"/>
        <v>0</v>
      </c>
      <c r="J68" s="198">
        <f t="shared" si="13"/>
        <v>0</v>
      </c>
      <c r="K68" s="168">
        <f t="shared" si="14"/>
        <v>0</v>
      </c>
      <c r="L68" s="182">
        <f t="shared" si="15"/>
        <v>0</v>
      </c>
      <c r="M68" s="1224"/>
      <c r="N68" s="1227"/>
      <c r="O68" s="1226"/>
      <c r="P68" s="1233">
        <f t="shared" si="16"/>
        <v>0</v>
      </c>
      <c r="Q68" s="1234">
        <f t="shared" si="17"/>
        <v>0</v>
      </c>
      <c r="U68" s="28"/>
    </row>
    <row r="69" spans="1:21" ht="15" customHeight="1">
      <c r="A69" s="704">
        <f t="shared" si="8"/>
        <v>0</v>
      </c>
      <c r="B69" s="776"/>
      <c r="C69" s="776"/>
      <c r="D69" s="776"/>
      <c r="E69" s="776"/>
      <c r="F69" s="255">
        <f t="shared" si="9"/>
        <v>0</v>
      </c>
      <c r="G69" s="348">
        <f t="shared" si="10"/>
        <v>0</v>
      </c>
      <c r="H69" s="343">
        <f t="shared" si="11"/>
        <v>0</v>
      </c>
      <c r="I69" s="198">
        <f t="shared" si="12"/>
        <v>0</v>
      </c>
      <c r="J69" s="198">
        <f t="shared" si="13"/>
        <v>0</v>
      </c>
      <c r="K69" s="168">
        <f t="shared" si="14"/>
        <v>0</v>
      </c>
      <c r="L69" s="182">
        <f t="shared" si="15"/>
        <v>0</v>
      </c>
      <c r="M69" s="1224"/>
      <c r="N69" s="1227"/>
      <c r="O69" s="1226"/>
      <c r="P69" s="1233">
        <f t="shared" si="16"/>
        <v>0</v>
      </c>
      <c r="Q69" s="1234">
        <f t="shared" si="17"/>
        <v>0</v>
      </c>
      <c r="U69" s="28"/>
    </row>
    <row r="70" spans="1:21" ht="15" customHeight="1">
      <c r="A70" s="704">
        <f t="shared" si="8"/>
        <v>0</v>
      </c>
      <c r="B70" s="776"/>
      <c r="C70" s="776"/>
      <c r="D70" s="776"/>
      <c r="E70" s="776"/>
      <c r="F70" s="255">
        <f t="shared" si="9"/>
        <v>0</v>
      </c>
      <c r="G70" s="348">
        <f t="shared" si="10"/>
        <v>0</v>
      </c>
      <c r="H70" s="343">
        <f t="shared" si="11"/>
        <v>0</v>
      </c>
      <c r="I70" s="198">
        <f t="shared" si="12"/>
        <v>0</v>
      </c>
      <c r="J70" s="198">
        <f t="shared" si="13"/>
        <v>0</v>
      </c>
      <c r="K70" s="168">
        <f t="shared" si="14"/>
        <v>0</v>
      </c>
      <c r="L70" s="182">
        <f t="shared" si="15"/>
        <v>0</v>
      </c>
      <c r="M70" s="1224"/>
      <c r="N70" s="1227"/>
      <c r="O70" s="1226"/>
      <c r="P70" s="1233">
        <f t="shared" si="16"/>
        <v>0</v>
      </c>
      <c r="Q70" s="1234">
        <f t="shared" si="17"/>
        <v>0</v>
      </c>
      <c r="U70" s="28"/>
    </row>
    <row r="71" spans="1:21" ht="15" customHeight="1">
      <c r="A71" s="704">
        <f t="shared" si="8"/>
        <v>0</v>
      </c>
      <c r="B71" s="776"/>
      <c r="C71" s="776"/>
      <c r="D71" s="776"/>
      <c r="E71" s="776"/>
      <c r="F71" s="255">
        <f t="shared" si="9"/>
        <v>0</v>
      </c>
      <c r="G71" s="348">
        <f t="shared" si="10"/>
        <v>0</v>
      </c>
      <c r="H71" s="343">
        <f t="shared" si="11"/>
        <v>0</v>
      </c>
      <c r="I71" s="198">
        <f t="shared" si="12"/>
        <v>0</v>
      </c>
      <c r="J71" s="198">
        <f t="shared" si="13"/>
        <v>0</v>
      </c>
      <c r="K71" s="168">
        <f t="shared" si="14"/>
        <v>0</v>
      </c>
      <c r="L71" s="182">
        <f t="shared" si="15"/>
        <v>0</v>
      </c>
      <c r="M71" s="1224"/>
      <c r="N71" s="1227"/>
      <c r="O71" s="1226"/>
      <c r="P71" s="1233">
        <f t="shared" si="16"/>
        <v>0</v>
      </c>
      <c r="Q71" s="1234">
        <f t="shared" si="17"/>
        <v>0</v>
      </c>
      <c r="U71" s="28"/>
    </row>
    <row r="72" spans="1:21" ht="15" customHeight="1">
      <c r="A72" s="704">
        <f t="shared" si="8"/>
        <v>0</v>
      </c>
      <c r="B72" s="776"/>
      <c r="C72" s="776"/>
      <c r="D72" s="776"/>
      <c r="E72" s="776"/>
      <c r="F72" s="255">
        <f t="shared" si="9"/>
        <v>0</v>
      </c>
      <c r="G72" s="348">
        <f t="shared" si="10"/>
        <v>0</v>
      </c>
      <c r="H72" s="343">
        <f t="shared" si="11"/>
        <v>0</v>
      </c>
      <c r="I72" s="198">
        <f t="shared" si="12"/>
        <v>0</v>
      </c>
      <c r="J72" s="198">
        <f t="shared" si="13"/>
        <v>0</v>
      </c>
      <c r="K72" s="168">
        <f t="shared" si="14"/>
        <v>0</v>
      </c>
      <c r="L72" s="182">
        <f t="shared" si="15"/>
        <v>0</v>
      </c>
      <c r="M72" s="1224"/>
      <c r="N72" s="1227"/>
      <c r="O72" s="1226"/>
      <c r="P72" s="1233">
        <f t="shared" si="16"/>
        <v>0</v>
      </c>
      <c r="Q72" s="1234">
        <f t="shared" si="17"/>
        <v>0</v>
      </c>
      <c r="U72" s="28"/>
    </row>
    <row r="73" spans="1:21" ht="15" customHeight="1">
      <c r="A73" s="705">
        <f t="shared" si="8"/>
        <v>0</v>
      </c>
      <c r="B73" s="776"/>
      <c r="C73" s="776"/>
      <c r="D73" s="776"/>
      <c r="E73" s="776"/>
      <c r="F73" s="255">
        <f t="shared" si="9"/>
        <v>0</v>
      </c>
      <c r="G73" s="349">
        <f t="shared" si="10"/>
        <v>0</v>
      </c>
      <c r="H73" s="344">
        <f t="shared" si="11"/>
        <v>0</v>
      </c>
      <c r="I73" s="204">
        <f t="shared" si="12"/>
        <v>0</v>
      </c>
      <c r="J73" s="204">
        <f t="shared" si="13"/>
        <v>0</v>
      </c>
      <c r="K73" s="171">
        <f t="shared" si="14"/>
        <v>0</v>
      </c>
      <c r="L73" s="275">
        <f t="shared" si="15"/>
        <v>0</v>
      </c>
      <c r="M73" s="1228"/>
      <c r="N73" s="1229"/>
      <c r="O73" s="1230"/>
      <c r="P73" s="1235">
        <f t="shared" si="16"/>
        <v>0</v>
      </c>
      <c r="Q73" s="1236">
        <f t="shared" si="17"/>
        <v>0</v>
      </c>
      <c r="U73" s="28"/>
    </row>
    <row r="74" spans="1:17" ht="15" customHeight="1" thickBot="1">
      <c r="A74" s="314" t="s">
        <v>30</v>
      </c>
      <c r="B74" s="872"/>
      <c r="C74" s="872"/>
      <c r="D74" s="872"/>
      <c r="E74" s="872"/>
      <c r="F74" s="873"/>
      <c r="G74" s="350">
        <f>SUM(G43:G73)</f>
        <v>0</v>
      </c>
      <c r="H74" s="345">
        <f>ROUND(SUM(H43:H73),0)</f>
        <v>0</v>
      </c>
      <c r="I74" s="257">
        <f>ROUND(SUM(I43:I73),0)</f>
        <v>0</v>
      </c>
      <c r="J74" s="257">
        <f>ROUND(SUM(J43:J73),0)</f>
        <v>0</v>
      </c>
      <c r="K74" s="279">
        <f>ROUND(SUM(K43:K73),0)</f>
        <v>0</v>
      </c>
      <c r="L74" s="276">
        <f>ROUND(SUM(H74:K74),0)</f>
        <v>0</v>
      </c>
      <c r="M74" s="1106"/>
      <c r="N74" s="1107"/>
      <c r="O74" s="1107"/>
      <c r="P74" s="1107"/>
      <c r="Q74" s="1110">
        <f>SUM(Q43:Q73)</f>
        <v>0</v>
      </c>
    </row>
    <row r="75" spans="1:32" ht="13.5" thickTop="1">
      <c r="A75" s="43"/>
      <c r="B75" s="874"/>
      <c r="C75" s="874"/>
      <c r="D75" s="874"/>
      <c r="E75" s="874"/>
      <c r="F75" s="874"/>
      <c r="G75" s="874"/>
      <c r="H75" s="875"/>
      <c r="I75" s="875"/>
      <c r="J75" s="875"/>
      <c r="K75" s="876"/>
      <c r="L75" s="876"/>
      <c r="M75" s="877"/>
      <c r="N75" s="878"/>
      <c r="O75" s="60"/>
      <c r="P75" s="60"/>
      <c r="Q75" s="60"/>
      <c r="R75" s="874"/>
      <c r="S75" s="847"/>
      <c r="T75" s="847"/>
      <c r="U75" s="847"/>
      <c r="V75" s="847"/>
      <c r="W75" s="847"/>
      <c r="X75" s="847"/>
      <c r="Y75" s="847"/>
      <c r="Z75" s="847"/>
      <c r="AA75" s="847"/>
      <c r="AB75" s="847"/>
      <c r="AC75" s="847"/>
      <c r="AD75" s="847"/>
      <c r="AE75" s="847"/>
      <c r="AF75" s="847"/>
    </row>
    <row r="76" spans="1:32" ht="28.5" customHeight="1">
      <c r="A76" s="1319" t="s">
        <v>505</v>
      </c>
      <c r="B76" s="1320"/>
      <c r="C76" s="1320"/>
      <c r="D76" s="1320"/>
      <c r="E76" s="1320"/>
      <c r="F76" s="1320"/>
      <c r="G76" s="1320"/>
      <c r="H76" s="1320"/>
      <c r="I76" s="1320"/>
      <c r="J76" s="1320"/>
      <c r="K76" s="1320"/>
      <c r="L76" s="1320"/>
      <c r="M76" s="1320"/>
      <c r="N76" s="1320"/>
      <c r="O76" s="1320"/>
      <c r="P76" s="1320"/>
      <c r="Q76" s="1321"/>
      <c r="R76" s="874"/>
      <c r="S76" s="847"/>
      <c r="T76" s="847"/>
      <c r="U76" s="847"/>
      <c r="V76" s="847"/>
      <c r="W76" s="847"/>
      <c r="X76" s="847"/>
      <c r="Y76" s="847"/>
      <c r="Z76" s="847"/>
      <c r="AA76" s="847"/>
      <c r="AB76" s="847"/>
      <c r="AC76" s="847"/>
      <c r="AD76" s="847"/>
      <c r="AE76" s="847"/>
      <c r="AF76" s="847"/>
    </row>
    <row r="77" spans="1:32" ht="28.5" customHeight="1">
      <c r="A77" s="1319" t="s">
        <v>255</v>
      </c>
      <c r="B77" s="1320"/>
      <c r="C77" s="1320"/>
      <c r="D77" s="1320"/>
      <c r="E77" s="1320"/>
      <c r="F77" s="1320"/>
      <c r="G77" s="1320"/>
      <c r="H77" s="1320"/>
      <c r="I77" s="1320"/>
      <c r="J77" s="1320"/>
      <c r="K77" s="1320"/>
      <c r="L77" s="1320"/>
      <c r="M77" s="1320"/>
      <c r="N77" s="1320"/>
      <c r="O77" s="1320"/>
      <c r="P77" s="1320"/>
      <c r="Q77" s="1321"/>
      <c r="R77" s="874"/>
      <c r="S77" s="847"/>
      <c r="T77" s="847"/>
      <c r="U77" s="847"/>
      <c r="V77" s="847"/>
      <c r="W77" s="847"/>
      <c r="X77" s="847"/>
      <c r="Y77" s="847"/>
      <c r="Z77" s="847"/>
      <c r="AA77" s="847"/>
      <c r="AB77" s="847"/>
      <c r="AC77" s="847"/>
      <c r="AD77" s="847"/>
      <c r="AE77" s="847"/>
      <c r="AF77" s="847"/>
    </row>
    <row r="78" spans="1:32" ht="28.5" customHeight="1">
      <c r="A78" s="1319" t="s">
        <v>255</v>
      </c>
      <c r="B78" s="1320"/>
      <c r="C78" s="1320"/>
      <c r="D78" s="1320"/>
      <c r="E78" s="1320"/>
      <c r="F78" s="1320"/>
      <c r="G78" s="1320"/>
      <c r="H78" s="1320"/>
      <c r="I78" s="1320"/>
      <c r="J78" s="1320"/>
      <c r="K78" s="1320"/>
      <c r="L78" s="1320"/>
      <c r="M78" s="1320"/>
      <c r="N78" s="1320"/>
      <c r="O78" s="1320"/>
      <c r="P78" s="1320"/>
      <c r="Q78" s="1321"/>
      <c r="R78" s="874"/>
      <c r="S78" s="847"/>
      <c r="T78" s="847"/>
      <c r="U78" s="847"/>
      <c r="V78" s="847"/>
      <c r="W78" s="847"/>
      <c r="X78" s="847"/>
      <c r="Y78" s="847"/>
      <c r="Z78" s="847"/>
      <c r="AA78" s="847"/>
      <c r="AB78" s="847"/>
      <c r="AC78" s="847"/>
      <c r="AD78" s="847"/>
      <c r="AE78" s="847"/>
      <c r="AF78" s="847"/>
    </row>
    <row r="79" spans="1:32" ht="28.5" customHeight="1">
      <c r="A79" s="1319" t="s">
        <v>255</v>
      </c>
      <c r="B79" s="1320"/>
      <c r="C79" s="1320"/>
      <c r="D79" s="1320"/>
      <c r="E79" s="1320"/>
      <c r="F79" s="1320"/>
      <c r="G79" s="1320"/>
      <c r="H79" s="1320"/>
      <c r="I79" s="1320"/>
      <c r="J79" s="1320"/>
      <c r="K79" s="1320"/>
      <c r="L79" s="1320"/>
      <c r="M79" s="1320"/>
      <c r="N79" s="1320"/>
      <c r="O79" s="1320"/>
      <c r="P79" s="1320"/>
      <c r="Q79" s="1321"/>
      <c r="R79" s="874"/>
      <c r="S79" s="847"/>
      <c r="T79" s="847"/>
      <c r="U79" s="847"/>
      <c r="V79" s="847"/>
      <c r="W79" s="847"/>
      <c r="X79" s="847"/>
      <c r="Y79" s="847"/>
      <c r="Z79" s="847"/>
      <c r="AA79" s="847"/>
      <c r="AB79" s="847"/>
      <c r="AC79" s="847"/>
      <c r="AD79" s="847"/>
      <c r="AE79" s="847"/>
      <c r="AF79" s="847"/>
    </row>
    <row r="80" spans="1:32" ht="12.75" customHeight="1">
      <c r="A80" s="847"/>
      <c r="B80" s="847"/>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row>
    <row r="81" spans="1:32" ht="19.5" customHeight="1">
      <c r="A81" s="847"/>
      <c r="B81" s="847"/>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row>
    <row r="82" spans="1:32" ht="12.75">
      <c r="A82" s="847"/>
      <c r="B82" s="847"/>
      <c r="C82" s="847"/>
      <c r="D82" s="847"/>
      <c r="E82" s="847"/>
      <c r="F82" s="847"/>
      <c r="G82" s="847"/>
      <c r="H82" s="847"/>
      <c r="I82" s="847"/>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row>
    <row r="83" spans="1:32" ht="12.75">
      <c r="A83" s="847"/>
      <c r="B83" s="847"/>
      <c r="C83" s="847"/>
      <c r="D83" s="847"/>
      <c r="E83" s="847"/>
      <c r="F83" s="847"/>
      <c r="G83" s="847"/>
      <c r="H83" s="847"/>
      <c r="I83" s="847"/>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row>
    <row r="84" spans="1:32" ht="12.75">
      <c r="A84" s="847"/>
      <c r="B84" s="847"/>
      <c r="C84" s="847"/>
      <c r="D84" s="847"/>
      <c r="E84" s="847"/>
      <c r="F84" s="847"/>
      <c r="G84" s="847"/>
      <c r="H84" s="847"/>
      <c r="I84" s="847"/>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row>
    <row r="85" spans="1:32" ht="12.75" customHeight="1">
      <c r="A85" s="847"/>
      <c r="B85" s="847"/>
      <c r="C85" s="847"/>
      <c r="D85" s="847"/>
      <c r="E85" s="847"/>
      <c r="F85" s="847"/>
      <c r="G85" s="847"/>
      <c r="H85" s="847"/>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row>
    <row r="86" spans="1:32" ht="12.75">
      <c r="A86" s="847"/>
      <c r="B86" s="847"/>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row>
    <row r="87" spans="1:32" ht="12.75" customHeight="1">
      <c r="A87" s="847"/>
      <c r="B87" s="847"/>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row>
    <row r="88" spans="1:32" ht="12.75">
      <c r="A88" s="847"/>
      <c r="B88" s="847"/>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row>
    <row r="89" spans="1:32" ht="12.75">
      <c r="A89" s="847"/>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row>
    <row r="90" spans="1:32" ht="12.75">
      <c r="A90" s="847"/>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row>
    <row r="91" spans="1:32" ht="12.75">
      <c r="A91" s="847"/>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c r="AC91" s="847"/>
      <c r="AD91" s="847"/>
      <c r="AE91" s="847"/>
      <c r="AF91" s="847"/>
    </row>
    <row r="92" spans="1:32" ht="12.75">
      <c r="A92" s="847"/>
      <c r="B92" s="847"/>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47"/>
    </row>
    <row r="93" spans="1:32" ht="12.75">
      <c r="A93" s="847"/>
      <c r="B93" s="847"/>
      <c r="C93" s="847"/>
      <c r="D93" s="847"/>
      <c r="E93" s="847"/>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row>
    <row r="94" spans="1:32" ht="12.75">
      <c r="A94" s="847"/>
      <c r="B94" s="847"/>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row>
    <row r="95" spans="1:32" ht="12.75">
      <c r="A95" s="847"/>
      <c r="B95" s="847"/>
      <c r="C95" s="847"/>
      <c r="D95" s="847"/>
      <c r="E95" s="847"/>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row>
    <row r="96" spans="1:32" ht="12.75">
      <c r="A96" s="847"/>
      <c r="B96" s="847"/>
      <c r="C96" s="847"/>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row>
    <row r="97" spans="1:32" ht="12.75">
      <c r="A97" s="847"/>
      <c r="B97" s="847"/>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row>
    <row r="98" spans="1:32" ht="12.75">
      <c r="A98" s="847"/>
      <c r="B98" s="847"/>
      <c r="C98" s="847"/>
      <c r="D98" s="847"/>
      <c r="E98" s="847"/>
      <c r="F98" s="847"/>
      <c r="G98" s="847"/>
      <c r="H98" s="847"/>
      <c r="I98" s="847"/>
      <c r="J98" s="847"/>
      <c r="K98" s="847"/>
      <c r="L98" s="847"/>
      <c r="M98" s="847"/>
      <c r="N98" s="847"/>
      <c r="O98" s="847"/>
      <c r="P98" s="847"/>
      <c r="Q98" s="847"/>
      <c r="R98" s="847"/>
      <c r="S98" s="847"/>
      <c r="T98" s="847"/>
      <c r="U98" s="847"/>
      <c r="V98" s="847"/>
      <c r="W98" s="847"/>
      <c r="X98" s="847"/>
      <c r="Y98" s="847"/>
      <c r="Z98" s="847"/>
      <c r="AA98" s="847"/>
      <c r="AB98" s="847"/>
      <c r="AC98" s="847"/>
      <c r="AD98" s="847"/>
      <c r="AE98" s="847"/>
      <c r="AF98" s="847"/>
    </row>
    <row r="99" spans="1:32" ht="12.75">
      <c r="A99" s="847"/>
      <c r="B99" s="847"/>
      <c r="C99" s="847"/>
      <c r="D99" s="847"/>
      <c r="E99" s="847"/>
      <c r="F99" s="847"/>
      <c r="G99" s="847"/>
      <c r="H99" s="847"/>
      <c r="I99" s="847"/>
      <c r="J99" s="847"/>
      <c r="K99" s="847"/>
      <c r="L99" s="847"/>
      <c r="M99" s="847"/>
      <c r="N99" s="847"/>
      <c r="O99" s="847"/>
      <c r="P99" s="847"/>
      <c r="Q99" s="847"/>
      <c r="R99" s="847"/>
      <c r="S99" s="847"/>
      <c r="T99" s="847"/>
      <c r="U99" s="847"/>
      <c r="V99" s="847"/>
      <c r="W99" s="847"/>
      <c r="X99" s="847"/>
      <c r="Y99" s="847"/>
      <c r="Z99" s="847"/>
      <c r="AA99" s="847"/>
      <c r="AB99" s="847"/>
      <c r="AC99" s="847"/>
      <c r="AD99" s="847"/>
      <c r="AE99" s="847"/>
      <c r="AF99" s="847"/>
    </row>
    <row r="100" spans="1:32" ht="12.75">
      <c r="A100" s="847"/>
      <c r="B100" s="847"/>
      <c r="C100" s="847"/>
      <c r="D100" s="847"/>
      <c r="E100" s="847"/>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row>
    <row r="101" spans="1:32" ht="12.75">
      <c r="A101" s="847"/>
      <c r="B101" s="847"/>
      <c r="C101" s="847"/>
      <c r="D101" s="847"/>
      <c r="E101" s="847"/>
      <c r="F101" s="847"/>
      <c r="G101" s="847"/>
      <c r="H101" s="847"/>
      <c r="I101" s="847"/>
      <c r="J101" s="847"/>
      <c r="K101" s="847"/>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row>
    <row r="102" spans="1:32" ht="12.75">
      <c r="A102" s="847"/>
      <c r="B102" s="847"/>
      <c r="C102" s="847"/>
      <c r="D102" s="847"/>
      <c r="E102" s="847"/>
      <c r="F102" s="847"/>
      <c r="G102" s="847"/>
      <c r="H102" s="847"/>
      <c r="I102" s="847"/>
      <c r="J102" s="847"/>
      <c r="K102" s="847"/>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row>
    <row r="103" spans="1:32" ht="12.75">
      <c r="A103" s="847"/>
      <c r="B103" s="847"/>
      <c r="C103" s="847"/>
      <c r="D103" s="847"/>
      <c r="E103" s="847"/>
      <c r="F103" s="847"/>
      <c r="G103" s="847"/>
      <c r="H103" s="847"/>
      <c r="I103" s="847"/>
      <c r="J103" s="847"/>
      <c r="K103" s="847"/>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row>
    <row r="104" spans="1:32" ht="12.75">
      <c r="A104" s="847"/>
      <c r="B104" s="847"/>
      <c r="C104" s="847"/>
      <c r="D104" s="847"/>
      <c r="E104" s="847"/>
      <c r="F104" s="847"/>
      <c r="G104" s="847"/>
      <c r="H104" s="847"/>
      <c r="I104" s="847"/>
      <c r="J104" s="847"/>
      <c r="K104" s="847"/>
      <c r="L104" s="847"/>
      <c r="M104" s="847"/>
      <c r="N104" s="847"/>
      <c r="O104" s="847"/>
      <c r="P104" s="847"/>
      <c r="Q104" s="847"/>
      <c r="R104" s="847"/>
      <c r="S104" s="847"/>
      <c r="T104" s="847"/>
      <c r="U104" s="847"/>
      <c r="V104" s="847"/>
      <c r="W104" s="847"/>
      <c r="X104" s="847"/>
      <c r="Y104" s="847"/>
      <c r="Z104" s="847"/>
      <c r="AA104" s="847"/>
      <c r="AB104" s="847"/>
      <c r="AC104" s="847"/>
      <c r="AD104" s="847"/>
      <c r="AE104" s="847"/>
      <c r="AF104" s="847"/>
    </row>
    <row r="105" spans="1:32" ht="12.75">
      <c r="A105" s="847"/>
      <c r="B105" s="847"/>
      <c r="C105" s="847"/>
      <c r="D105" s="847"/>
      <c r="E105" s="847"/>
      <c r="F105" s="847"/>
      <c r="G105" s="847"/>
      <c r="H105" s="847"/>
      <c r="I105" s="847"/>
      <c r="J105" s="847"/>
      <c r="K105" s="847"/>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row>
    <row r="106" spans="1:32" ht="12.75">
      <c r="A106" s="847"/>
      <c r="B106" s="847"/>
      <c r="C106" s="847"/>
      <c r="D106" s="847"/>
      <c r="E106" s="847"/>
      <c r="F106" s="847"/>
      <c r="G106" s="847"/>
      <c r="H106" s="847"/>
      <c r="I106" s="847"/>
      <c r="J106" s="847"/>
      <c r="K106" s="847"/>
      <c r="L106" s="847"/>
      <c r="M106" s="847"/>
      <c r="N106" s="847"/>
      <c r="O106" s="847"/>
      <c r="P106" s="847"/>
      <c r="Q106" s="847"/>
      <c r="R106" s="847"/>
      <c r="S106" s="847"/>
      <c r="T106" s="847"/>
      <c r="U106" s="847"/>
      <c r="V106" s="847"/>
      <c r="W106" s="847"/>
      <c r="X106" s="847"/>
      <c r="Y106" s="847"/>
      <c r="Z106" s="847"/>
      <c r="AA106" s="847"/>
      <c r="AB106" s="847"/>
      <c r="AC106" s="847"/>
      <c r="AD106" s="847"/>
      <c r="AE106" s="847"/>
      <c r="AF106" s="847"/>
    </row>
    <row r="107" spans="1:32" ht="12.75">
      <c r="A107" s="847"/>
      <c r="B107" s="847"/>
      <c r="C107" s="847"/>
      <c r="D107" s="847"/>
      <c r="E107" s="847"/>
      <c r="F107" s="847"/>
      <c r="G107" s="847"/>
      <c r="H107" s="847"/>
      <c r="I107" s="847"/>
      <c r="J107" s="847"/>
      <c r="K107" s="847"/>
      <c r="L107" s="847"/>
      <c r="M107" s="847"/>
      <c r="N107" s="847"/>
      <c r="O107" s="847"/>
      <c r="P107" s="847"/>
      <c r="Q107" s="847"/>
      <c r="R107" s="847"/>
      <c r="S107" s="847"/>
      <c r="T107" s="847"/>
      <c r="U107" s="847"/>
      <c r="V107" s="847"/>
      <c r="W107" s="847"/>
      <c r="X107" s="847"/>
      <c r="Y107" s="847"/>
      <c r="Z107" s="847"/>
      <c r="AA107" s="847"/>
      <c r="AB107" s="847"/>
      <c r="AC107" s="847"/>
      <c r="AD107" s="847"/>
      <c r="AE107" s="847"/>
      <c r="AF107" s="847"/>
    </row>
    <row r="108" spans="1:32" ht="12.75">
      <c r="A108" s="847"/>
      <c r="B108" s="847"/>
      <c r="C108" s="847"/>
      <c r="D108" s="847"/>
      <c r="E108" s="847"/>
      <c r="F108" s="847"/>
      <c r="G108" s="847"/>
      <c r="H108" s="847"/>
      <c r="I108" s="847"/>
      <c r="J108" s="847"/>
      <c r="K108" s="847"/>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row>
    <row r="109" spans="1:32" ht="12.75">
      <c r="A109" s="847"/>
      <c r="B109" s="847"/>
      <c r="C109" s="847"/>
      <c r="D109" s="847"/>
      <c r="E109" s="847"/>
      <c r="F109" s="847"/>
      <c r="G109" s="847"/>
      <c r="H109" s="847"/>
      <c r="I109" s="847"/>
      <c r="J109" s="847"/>
      <c r="K109" s="847"/>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row>
    <row r="110" spans="1:32" ht="12.75">
      <c r="A110" s="847"/>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row>
    <row r="111" spans="1:32" ht="12.75">
      <c r="A111" s="847"/>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row>
    <row r="112" spans="1:32" ht="12.75">
      <c r="A112" s="847"/>
      <c r="B112" s="847"/>
      <c r="C112" s="847"/>
      <c r="D112" s="847"/>
      <c r="E112" s="847"/>
      <c r="F112" s="847"/>
      <c r="G112" s="847"/>
      <c r="H112" s="847"/>
      <c r="I112" s="847"/>
      <c r="J112" s="847"/>
      <c r="K112" s="847"/>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row>
    <row r="113" spans="1:32" ht="12.75">
      <c r="A113" s="847"/>
      <c r="B113" s="847"/>
      <c r="C113" s="847"/>
      <c r="D113" s="847"/>
      <c r="E113" s="847"/>
      <c r="F113" s="847"/>
      <c r="G113" s="847"/>
      <c r="H113" s="847"/>
      <c r="I113" s="847"/>
      <c r="J113" s="847"/>
      <c r="K113" s="847"/>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row>
    <row r="114" spans="1:32" ht="12.75">
      <c r="A114" s="847"/>
      <c r="B114" s="847"/>
      <c r="C114" s="847"/>
      <c r="D114" s="847"/>
      <c r="E114" s="847"/>
      <c r="F114" s="847"/>
      <c r="G114" s="847"/>
      <c r="H114" s="847"/>
      <c r="I114" s="847"/>
      <c r="J114" s="847"/>
      <c r="K114" s="847"/>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row>
    <row r="115" spans="1:32" ht="12.75">
      <c r="A115" s="847"/>
      <c r="B115" s="847"/>
      <c r="C115" s="847"/>
      <c r="D115" s="847"/>
      <c r="E115" s="847"/>
      <c r="F115" s="847"/>
      <c r="G115" s="847"/>
      <c r="H115" s="847"/>
      <c r="I115" s="847"/>
      <c r="J115" s="847"/>
      <c r="K115" s="847"/>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row>
    <row r="116" spans="1:32" ht="12.75">
      <c r="A116" s="847"/>
      <c r="B116" s="847"/>
      <c r="C116" s="847"/>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row>
    <row r="117" spans="1:32" ht="12.75">
      <c r="A117" s="847"/>
      <c r="B117" s="847"/>
      <c r="C117" s="847"/>
      <c r="D117" s="847"/>
      <c r="E117" s="847"/>
      <c r="F117" s="847"/>
      <c r="G117" s="847"/>
      <c r="H117" s="847"/>
      <c r="I117" s="847"/>
      <c r="J117" s="847"/>
      <c r="K117" s="847"/>
      <c r="L117" s="847"/>
      <c r="M117" s="847"/>
      <c r="N117" s="847"/>
      <c r="O117" s="847"/>
      <c r="P117" s="847"/>
      <c r="Q117" s="847"/>
      <c r="R117" s="847"/>
      <c r="S117" s="847"/>
      <c r="T117" s="847"/>
      <c r="U117" s="847"/>
      <c r="V117" s="847"/>
      <c r="W117" s="847"/>
      <c r="X117" s="847"/>
      <c r="Y117" s="847"/>
      <c r="Z117" s="847"/>
      <c r="AA117" s="847"/>
      <c r="AB117" s="847"/>
      <c r="AC117" s="847"/>
      <c r="AD117" s="847"/>
      <c r="AE117" s="847"/>
      <c r="AF117" s="847"/>
    </row>
    <row r="118" spans="1:32" ht="12.75">
      <c r="A118" s="847"/>
      <c r="B118" s="847"/>
      <c r="C118" s="847"/>
      <c r="D118" s="847"/>
      <c r="E118" s="847"/>
      <c r="F118" s="847"/>
      <c r="G118" s="847"/>
      <c r="H118" s="847"/>
      <c r="I118" s="847"/>
      <c r="J118" s="847"/>
      <c r="K118" s="847"/>
      <c r="L118" s="847"/>
      <c r="M118" s="847"/>
      <c r="N118" s="847"/>
      <c r="O118" s="847"/>
      <c r="P118" s="847"/>
      <c r="Q118" s="847"/>
      <c r="R118" s="847"/>
      <c r="S118" s="847"/>
      <c r="T118" s="847"/>
      <c r="U118" s="847"/>
      <c r="V118" s="847"/>
      <c r="W118" s="847"/>
      <c r="X118" s="847"/>
      <c r="Y118" s="847"/>
      <c r="Z118" s="847"/>
      <c r="AA118" s="847"/>
      <c r="AB118" s="847"/>
      <c r="AC118" s="847"/>
      <c r="AD118" s="847"/>
      <c r="AE118" s="847"/>
      <c r="AF118" s="847"/>
    </row>
    <row r="119" spans="1:32" ht="12.75">
      <c r="A119" s="847"/>
      <c r="B119" s="847"/>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row>
  </sheetData>
  <sheetProtection password="C356" sheet="1" objects="1" scenarios="1"/>
  <mergeCells count="27">
    <mergeCell ref="A76:Q76"/>
    <mergeCell ref="A77:Q77"/>
    <mergeCell ref="A78:Q78"/>
    <mergeCell ref="A79:Q79"/>
    <mergeCell ref="M41:M42"/>
    <mergeCell ref="M40:Q40"/>
    <mergeCell ref="N41:N42"/>
    <mergeCell ref="O41:O42"/>
    <mergeCell ref="Q41:Q42"/>
    <mergeCell ref="P41:P42"/>
    <mergeCell ref="A4:A6"/>
    <mergeCell ref="G41:L41"/>
    <mergeCell ref="E1:L1"/>
    <mergeCell ref="B5:B6"/>
    <mergeCell ref="E5:G5"/>
    <mergeCell ref="C2:D2"/>
    <mergeCell ref="K4:N4"/>
    <mergeCell ref="A38:C38"/>
    <mergeCell ref="B41:F41"/>
    <mergeCell ref="B40:K40"/>
    <mergeCell ref="O4:Q4"/>
    <mergeCell ref="L5:N5"/>
    <mergeCell ref="F2:H2"/>
    <mergeCell ref="B4:D4"/>
    <mergeCell ref="C5:C6"/>
    <mergeCell ref="D5:D6"/>
    <mergeCell ref="E4:J4"/>
  </mergeCells>
  <hyperlinks>
    <hyperlink ref="A7:A37" location="Assets_Crops" display="Assets_Crops"/>
    <hyperlink ref="A43" location="Acres" display="Acres"/>
    <hyperlink ref="A44:A73" location="Acres" display="Acres"/>
  </hyperlinks>
  <printOptions horizontalCentered="1"/>
  <pageMargins left="0.25" right="0.28" top="0.643700787" bottom="0.643700787" header="0.19" footer="0.196850393700787"/>
  <pageSetup fitToHeight="1" fitToWidth="1" horizontalDpi="300" verticalDpi="300" orientation="landscape" scale="68" r:id="rId3"/>
  <headerFooter alignWithMargins="0">
    <oddFooter>&amp;L&amp;D&amp;CPage &amp;P of &amp;N&amp;RManitoba Agriculture, Food and Rural Initiatives
&amp;"Arial,Italic"Farm Management</oddFooter>
  </headerFooter>
  <rowBreaks count="1" manualBreakCount="1">
    <brk id="39" max="255" man="1"/>
  </rowBreaks>
  <legacyDrawing r:id="rId2"/>
</worksheet>
</file>

<file path=xl/worksheets/sheet11.xml><?xml version="1.0" encoding="utf-8"?>
<worksheet xmlns="http://schemas.openxmlformats.org/spreadsheetml/2006/main" xmlns:r="http://schemas.openxmlformats.org/officeDocument/2006/relationships">
  <sheetPr codeName="Sheet91"/>
  <dimension ref="A1:AA49"/>
  <sheetViews>
    <sheetView showGridLines="0" showZeros="0" zoomScale="80" zoomScaleNormal="80"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8.28125" defaultRowHeight="12.75"/>
  <cols>
    <col min="1" max="1" width="22.7109375" style="0" customWidth="1"/>
    <col min="2" max="2" width="8.57421875" style="0" customWidth="1"/>
    <col min="3" max="4" width="7.8515625" style="0" customWidth="1"/>
    <col min="5" max="5" width="11.57421875" style="0" customWidth="1"/>
    <col min="6" max="6" width="8.140625" style="0" customWidth="1"/>
    <col min="7" max="7" width="7.8515625" style="0" bestFit="1" customWidth="1"/>
    <col min="8" max="8" width="7.8515625" style="0" customWidth="1"/>
    <col min="9" max="9" width="7.8515625" style="0" bestFit="1" customWidth="1"/>
    <col min="10" max="10" width="11.57421875" style="0" customWidth="1"/>
    <col min="11" max="12" width="7.8515625" style="0" bestFit="1" customWidth="1"/>
    <col min="13" max="13" width="6.7109375" style="0" customWidth="1"/>
    <col min="14" max="14" width="7.8515625" style="0" customWidth="1"/>
    <col min="15" max="15" width="7.8515625" style="0" bestFit="1" customWidth="1"/>
    <col min="16" max="16" width="7.8515625" style="0" customWidth="1"/>
    <col min="17" max="17" width="7.8515625" style="0" bestFit="1" customWidth="1"/>
    <col min="18" max="18" width="11.57421875" style="0" customWidth="1"/>
    <col min="19" max="19" width="8.57421875" style="0" customWidth="1"/>
    <col min="20" max="20" width="8.00390625" style="0" customWidth="1"/>
    <col min="21" max="21" width="7.8515625" style="0" bestFit="1" customWidth="1"/>
    <col min="22" max="22" width="11.57421875" style="0" customWidth="1"/>
    <col min="23" max="23" width="2.140625" style="0" customWidth="1"/>
    <col min="24" max="24" width="10.140625" style="0" bestFit="1" customWidth="1"/>
  </cols>
  <sheetData>
    <row r="1" spans="1:27" s="153" customFormat="1" ht="26.25" customHeight="1">
      <c r="A1" s="1035" t="str">
        <f>'Pro-Forma NW'!F62</f>
        <v> </v>
      </c>
      <c r="B1" s="1036"/>
      <c r="C1" s="293"/>
      <c r="D1" s="293"/>
      <c r="E1" s="1861" t="s">
        <v>192</v>
      </c>
      <c r="F1" s="1861"/>
      <c r="G1" s="1861"/>
      <c r="H1" s="1861"/>
      <c r="I1" s="1861"/>
      <c r="J1" s="1861"/>
      <c r="K1" s="1861"/>
      <c r="L1" s="1861"/>
      <c r="M1" s="1861"/>
      <c r="N1" s="1861"/>
      <c r="O1" s="1861"/>
      <c r="P1" s="286"/>
      <c r="Q1" s="286"/>
      <c r="R1" s="286"/>
      <c r="S1" s="293"/>
      <c r="T1" s="293"/>
      <c r="U1" s="293"/>
      <c r="V1" s="293"/>
      <c r="W1" s="293"/>
      <c r="X1" s="183"/>
      <c r="Y1" s="183"/>
      <c r="Z1" s="183"/>
      <c r="AA1" s="183"/>
    </row>
    <row r="2" spans="2:27" ht="12.75">
      <c r="B2" s="1853" t="s">
        <v>98</v>
      </c>
      <c r="C2" s="1853"/>
      <c r="D2" s="1782">
        <f>+Crop!C2</f>
        <v>0</v>
      </c>
      <c r="E2" s="1782"/>
      <c r="F2" s="15" t="s">
        <v>113</v>
      </c>
      <c r="G2" s="1782">
        <f>+Crop!F2</f>
        <v>0</v>
      </c>
      <c r="H2" s="1782"/>
      <c r="I2" s="1782"/>
      <c r="J2" s="673"/>
      <c r="K2" s="16"/>
      <c r="L2" s="16"/>
      <c r="M2" s="16"/>
      <c r="X2" s="78"/>
      <c r="Y2" s="78"/>
      <c r="Z2" s="78"/>
      <c r="AA2" s="78"/>
    </row>
    <row r="3" spans="24:27" ht="13.5" thickBot="1">
      <c r="X3" s="78"/>
      <c r="Y3" s="78"/>
      <c r="Z3" s="78"/>
      <c r="AA3" s="78"/>
    </row>
    <row r="4" spans="1:27" ht="13.5" thickTop="1">
      <c r="A4" s="1864" t="s">
        <v>67</v>
      </c>
      <c r="B4" s="154"/>
      <c r="C4" s="154"/>
      <c r="D4" s="155" t="s">
        <v>49</v>
      </c>
      <c r="E4" s="325"/>
      <c r="F4" s="1857" t="s">
        <v>50</v>
      </c>
      <c r="G4" s="1636"/>
      <c r="H4" s="1636"/>
      <c r="I4" s="1636"/>
      <c r="J4" s="1636"/>
      <c r="K4" s="1637"/>
      <c r="L4" s="1857" t="s">
        <v>54</v>
      </c>
      <c r="M4" s="1636"/>
      <c r="N4" s="1636"/>
      <c r="O4" s="1636"/>
      <c r="P4" s="1636"/>
      <c r="Q4" s="1636"/>
      <c r="R4" s="1637"/>
      <c r="S4" s="1857" t="s">
        <v>58</v>
      </c>
      <c r="T4" s="1636"/>
      <c r="U4" s="1636"/>
      <c r="V4" s="1637"/>
      <c r="W4" s="711"/>
      <c r="X4" s="78"/>
      <c r="Y4" s="78"/>
      <c r="Z4" s="78"/>
      <c r="AA4" s="78"/>
    </row>
    <row r="5" spans="1:27" ht="12.75" customHeight="1">
      <c r="A5" s="1865"/>
      <c r="B5" s="1871" t="s">
        <v>194</v>
      </c>
      <c r="C5" s="1854" t="s">
        <v>423</v>
      </c>
      <c r="D5" s="1858" t="s">
        <v>48</v>
      </c>
      <c r="E5" s="1859" t="s">
        <v>10</v>
      </c>
      <c r="F5" s="1844" t="s">
        <v>68</v>
      </c>
      <c r="G5" s="1856" t="s">
        <v>55</v>
      </c>
      <c r="H5" s="1780"/>
      <c r="I5" s="1780"/>
      <c r="J5" s="1781"/>
      <c r="K5" s="1867" t="s">
        <v>195</v>
      </c>
      <c r="L5" s="1849"/>
      <c r="M5" s="1846" t="s">
        <v>69</v>
      </c>
      <c r="N5" s="1846" t="s">
        <v>189</v>
      </c>
      <c r="O5" s="1868" t="s">
        <v>56</v>
      </c>
      <c r="P5" s="1869"/>
      <c r="Q5" s="1869"/>
      <c r="R5" s="1870"/>
      <c r="S5" s="1849" t="s">
        <v>194</v>
      </c>
      <c r="T5" s="1862" t="s">
        <v>423</v>
      </c>
      <c r="U5" s="1370" t="s">
        <v>48</v>
      </c>
      <c r="V5" s="1851" t="s">
        <v>10</v>
      </c>
      <c r="W5" s="672"/>
      <c r="X5" s="78"/>
      <c r="Y5" s="78"/>
      <c r="Z5" s="78"/>
      <c r="AA5" s="78"/>
    </row>
    <row r="6" spans="1:27" ht="33.75" customHeight="1">
      <c r="A6" s="1866"/>
      <c r="B6" s="1872"/>
      <c r="C6" s="1855"/>
      <c r="D6" s="1371"/>
      <c r="E6" s="1860"/>
      <c r="F6" s="1845"/>
      <c r="G6" s="156" t="s">
        <v>194</v>
      </c>
      <c r="H6" s="1001" t="s">
        <v>423</v>
      </c>
      <c r="I6" s="156" t="s">
        <v>48</v>
      </c>
      <c r="J6" s="133" t="s">
        <v>5</v>
      </c>
      <c r="K6" s="163" t="s">
        <v>196</v>
      </c>
      <c r="L6" s="162" t="s">
        <v>197</v>
      </c>
      <c r="M6" s="1847"/>
      <c r="N6" s="1847"/>
      <c r="O6" s="67" t="s">
        <v>194</v>
      </c>
      <c r="P6" s="1000" t="s">
        <v>423</v>
      </c>
      <c r="Q6" s="67" t="s">
        <v>70</v>
      </c>
      <c r="R6" s="164" t="s">
        <v>57</v>
      </c>
      <c r="S6" s="1850"/>
      <c r="T6" s="1863"/>
      <c r="U6" s="1449"/>
      <c r="V6" s="1852"/>
      <c r="W6" s="903"/>
      <c r="X6" s="78"/>
      <c r="Y6" s="78"/>
      <c r="Z6" s="78"/>
      <c r="AA6" s="78"/>
    </row>
    <row r="7" spans="1:27" ht="15.75" customHeight="1">
      <c r="A7" s="368" t="s">
        <v>224</v>
      </c>
      <c r="B7" s="288"/>
      <c r="C7" s="288"/>
      <c r="D7" s="288"/>
      <c r="E7" s="288"/>
      <c r="F7" s="288"/>
      <c r="G7" s="288"/>
      <c r="H7" s="288"/>
      <c r="I7" s="288"/>
      <c r="J7" s="288"/>
      <c r="K7" s="288"/>
      <c r="L7" s="288"/>
      <c r="M7" s="288"/>
      <c r="N7" s="288"/>
      <c r="O7" s="288"/>
      <c r="P7" s="288"/>
      <c r="Q7" s="288"/>
      <c r="R7" s="288"/>
      <c r="S7" s="288"/>
      <c r="T7" s="288"/>
      <c r="U7" s="288"/>
      <c r="V7" s="289"/>
      <c r="W7" s="712"/>
      <c r="X7" s="78"/>
      <c r="Y7" s="78"/>
      <c r="Z7" s="78"/>
      <c r="AA7" s="78"/>
    </row>
    <row r="8" spans="1:27" ht="15.75" customHeight="1">
      <c r="A8" s="287">
        <f>Inventory!A40</f>
        <v>0</v>
      </c>
      <c r="B8" s="142">
        <f>Inventory!B40</f>
        <v>0</v>
      </c>
      <c r="C8" s="707">
        <f>Inventory!C40</f>
        <v>0</v>
      </c>
      <c r="D8" s="141">
        <f>Inventory!D40</f>
        <v>0</v>
      </c>
      <c r="E8" s="168">
        <f aca="true" t="shared" si="0" ref="E8:E14">B8*D8</f>
        <v>0</v>
      </c>
      <c r="F8" s="779"/>
      <c r="G8" s="780"/>
      <c r="H8" s="781"/>
      <c r="I8" s="782"/>
      <c r="J8" s="141">
        <f aca="true" t="shared" si="1" ref="J8:J14">G8*I8</f>
        <v>0</v>
      </c>
      <c r="K8" s="784"/>
      <c r="L8" s="779"/>
      <c r="M8" s="780"/>
      <c r="N8" s="780"/>
      <c r="O8" s="780"/>
      <c r="P8" s="781"/>
      <c r="Q8" s="782"/>
      <c r="R8" s="168">
        <f>O8*Q8</f>
        <v>0</v>
      </c>
      <c r="S8" s="165">
        <f aca="true" t="shared" si="2" ref="S8:S14">B8+F8+G8+K8-L8-M8-N8-O8</f>
        <v>0</v>
      </c>
      <c r="T8" s="709"/>
      <c r="U8" s="782"/>
      <c r="V8" s="91">
        <f aca="true" t="shared" si="3" ref="V8:V14">S8*U8</f>
        <v>0</v>
      </c>
      <c r="W8" s="904">
        <f>IF(S8&lt;0,"X","")</f>
      </c>
      <c r="X8" s="710">
        <f>IF(S8&lt;0,"OverSold","")</f>
      </c>
      <c r="Y8" s="78"/>
      <c r="Z8" s="78"/>
      <c r="AA8" s="78"/>
    </row>
    <row r="9" spans="1:27" ht="15.75" customHeight="1">
      <c r="A9" s="287">
        <f>Inventory!A41</f>
        <v>0</v>
      </c>
      <c r="B9" s="142">
        <f>Inventory!B41</f>
        <v>0</v>
      </c>
      <c r="C9" s="707">
        <f>Inventory!C41</f>
        <v>0</v>
      </c>
      <c r="D9" s="141">
        <f>Inventory!D41</f>
        <v>0</v>
      </c>
      <c r="E9" s="168">
        <f t="shared" si="0"/>
        <v>0</v>
      </c>
      <c r="F9" s="779"/>
      <c r="G9" s="780"/>
      <c r="H9" s="783"/>
      <c r="I9" s="782"/>
      <c r="J9" s="141">
        <f t="shared" si="1"/>
        <v>0</v>
      </c>
      <c r="K9" s="784"/>
      <c r="L9" s="779"/>
      <c r="M9" s="780"/>
      <c r="N9" s="780"/>
      <c r="O9" s="780"/>
      <c r="P9" s="783"/>
      <c r="Q9" s="782"/>
      <c r="R9" s="168">
        <f aca="true" t="shared" si="4" ref="R9:R14">O9*Q9</f>
        <v>0</v>
      </c>
      <c r="S9" s="165">
        <f t="shared" si="2"/>
        <v>0</v>
      </c>
      <c r="T9" s="709"/>
      <c r="U9" s="782"/>
      <c r="V9" s="91">
        <f t="shared" si="3"/>
        <v>0</v>
      </c>
      <c r="W9" s="904">
        <f>IF(S9&lt;0,"X","")</f>
      </c>
      <c r="X9" s="710">
        <f aca="true" t="shared" si="5" ref="X9:X14">IF(S9&lt;0,"OverSold","")</f>
      </c>
      <c r="Y9" s="78"/>
      <c r="Z9" s="78"/>
      <c r="AA9" s="78"/>
    </row>
    <row r="10" spans="1:27" ht="15.75" customHeight="1">
      <c r="A10" s="287">
        <f>Inventory!A42</f>
        <v>0</v>
      </c>
      <c r="B10" s="142">
        <f>Inventory!B42</f>
        <v>0</v>
      </c>
      <c r="C10" s="707">
        <f>Inventory!C42</f>
        <v>0</v>
      </c>
      <c r="D10" s="141">
        <f>Inventory!D42</f>
        <v>0</v>
      </c>
      <c r="E10" s="168">
        <f t="shared" si="0"/>
        <v>0</v>
      </c>
      <c r="F10" s="779"/>
      <c r="G10" s="780"/>
      <c r="H10" s="781"/>
      <c r="I10" s="782"/>
      <c r="J10" s="141">
        <f t="shared" si="1"/>
        <v>0</v>
      </c>
      <c r="K10" s="784"/>
      <c r="L10" s="779"/>
      <c r="M10" s="780"/>
      <c r="N10" s="780"/>
      <c r="O10" s="780"/>
      <c r="P10" s="783"/>
      <c r="Q10" s="782"/>
      <c r="R10" s="168">
        <f t="shared" si="4"/>
        <v>0</v>
      </c>
      <c r="S10" s="165">
        <f t="shared" si="2"/>
        <v>0</v>
      </c>
      <c r="T10" s="709"/>
      <c r="U10" s="782"/>
      <c r="V10" s="91">
        <f t="shared" si="3"/>
        <v>0</v>
      </c>
      <c r="W10" s="904">
        <f aca="true" t="shared" si="6" ref="W10:W25">IF(S10&lt;0,"X","")</f>
      </c>
      <c r="X10" s="710">
        <f t="shared" si="5"/>
      </c>
      <c r="Y10" s="78"/>
      <c r="Z10" s="78"/>
      <c r="AA10" s="78"/>
    </row>
    <row r="11" spans="1:27" ht="15.75" customHeight="1">
      <c r="A11" s="287">
        <f>Inventory!A43</f>
        <v>0</v>
      </c>
      <c r="B11" s="142">
        <f>Inventory!B43</f>
        <v>0</v>
      </c>
      <c r="C11" s="707">
        <f>Inventory!C43</f>
        <v>0</v>
      </c>
      <c r="D11" s="141">
        <f>Inventory!D43</f>
        <v>0</v>
      </c>
      <c r="E11" s="168">
        <f t="shared" si="0"/>
        <v>0</v>
      </c>
      <c r="F11" s="779"/>
      <c r="G11" s="780"/>
      <c r="H11" s="783"/>
      <c r="I11" s="782"/>
      <c r="J11" s="141">
        <f t="shared" si="1"/>
        <v>0</v>
      </c>
      <c r="K11" s="784"/>
      <c r="L11" s="779"/>
      <c r="M11" s="780"/>
      <c r="N11" s="780"/>
      <c r="O11" s="780"/>
      <c r="P11" s="783"/>
      <c r="Q11" s="782"/>
      <c r="R11" s="168">
        <f t="shared" si="4"/>
        <v>0</v>
      </c>
      <c r="S11" s="165">
        <f t="shared" si="2"/>
        <v>0</v>
      </c>
      <c r="T11" s="709"/>
      <c r="U11" s="782"/>
      <c r="V11" s="91">
        <f t="shared" si="3"/>
        <v>0</v>
      </c>
      <c r="W11" s="904">
        <f t="shared" si="6"/>
      </c>
      <c r="X11" s="710">
        <f t="shared" si="5"/>
      </c>
      <c r="Y11" s="78"/>
      <c r="Z11" s="78"/>
      <c r="AA11" s="78"/>
    </row>
    <row r="12" spans="1:27" ht="15.75" customHeight="1">
      <c r="A12" s="287">
        <f>Inventory!A44</f>
        <v>0</v>
      </c>
      <c r="B12" s="142">
        <f>Inventory!B44</f>
        <v>0</v>
      </c>
      <c r="C12" s="707">
        <f>Inventory!C44</f>
        <v>0</v>
      </c>
      <c r="D12" s="141">
        <f>Inventory!D44</f>
        <v>0</v>
      </c>
      <c r="E12" s="168">
        <f t="shared" si="0"/>
        <v>0</v>
      </c>
      <c r="F12" s="779"/>
      <c r="G12" s="780"/>
      <c r="H12" s="783"/>
      <c r="I12" s="782"/>
      <c r="J12" s="141">
        <f t="shared" si="1"/>
        <v>0</v>
      </c>
      <c r="K12" s="784"/>
      <c r="L12" s="779"/>
      <c r="M12" s="780"/>
      <c r="N12" s="780"/>
      <c r="O12" s="780"/>
      <c r="P12" s="783"/>
      <c r="Q12" s="782"/>
      <c r="R12" s="168">
        <f t="shared" si="4"/>
        <v>0</v>
      </c>
      <c r="S12" s="165">
        <f t="shared" si="2"/>
        <v>0</v>
      </c>
      <c r="T12" s="709"/>
      <c r="U12" s="782"/>
      <c r="V12" s="91">
        <f t="shared" si="3"/>
        <v>0</v>
      </c>
      <c r="W12" s="904">
        <f t="shared" si="6"/>
      </c>
      <c r="X12" s="710">
        <f t="shared" si="5"/>
      </c>
      <c r="Y12" s="78"/>
      <c r="Z12" s="78"/>
      <c r="AA12" s="78"/>
    </row>
    <row r="13" spans="1:27" ht="15.75" customHeight="1">
      <c r="A13" s="287">
        <f>Inventory!A45</f>
        <v>0</v>
      </c>
      <c r="B13" s="142">
        <f>Inventory!B45</f>
        <v>0</v>
      </c>
      <c r="C13" s="707">
        <f>Inventory!C45</f>
        <v>0</v>
      </c>
      <c r="D13" s="141">
        <f>Inventory!D45</f>
        <v>0</v>
      </c>
      <c r="E13" s="168">
        <f t="shared" si="0"/>
        <v>0</v>
      </c>
      <c r="F13" s="779"/>
      <c r="G13" s="780"/>
      <c r="H13" s="783"/>
      <c r="I13" s="782"/>
      <c r="J13" s="141">
        <f t="shared" si="1"/>
        <v>0</v>
      </c>
      <c r="K13" s="784"/>
      <c r="L13" s="779"/>
      <c r="M13" s="780"/>
      <c r="N13" s="780"/>
      <c r="O13" s="780"/>
      <c r="P13" s="783"/>
      <c r="Q13" s="782"/>
      <c r="R13" s="168">
        <f t="shared" si="4"/>
        <v>0</v>
      </c>
      <c r="S13" s="165">
        <f t="shared" si="2"/>
        <v>0</v>
      </c>
      <c r="T13" s="709"/>
      <c r="U13" s="782"/>
      <c r="V13" s="91">
        <f t="shared" si="3"/>
        <v>0</v>
      </c>
      <c r="W13" s="904">
        <f t="shared" si="6"/>
      </c>
      <c r="X13" s="710">
        <f t="shared" si="5"/>
      </c>
      <c r="Y13" s="78"/>
      <c r="Z13" s="78"/>
      <c r="AA13" s="78"/>
    </row>
    <row r="14" spans="1:27" ht="15.75" customHeight="1">
      <c r="A14" s="287">
        <f>Inventory!A46</f>
        <v>0</v>
      </c>
      <c r="B14" s="157">
        <f>Inventory!B46</f>
        <v>0</v>
      </c>
      <c r="C14" s="707">
        <f>Inventory!C46</f>
        <v>0</v>
      </c>
      <c r="D14" s="141">
        <f>Inventory!D46</f>
        <v>0</v>
      </c>
      <c r="E14" s="171">
        <f t="shared" si="0"/>
        <v>0</v>
      </c>
      <c r="F14" s="779"/>
      <c r="G14" s="780"/>
      <c r="H14" s="783"/>
      <c r="I14" s="782"/>
      <c r="J14" s="146">
        <f t="shared" si="1"/>
        <v>0</v>
      </c>
      <c r="K14" s="784"/>
      <c r="L14" s="779"/>
      <c r="M14" s="780"/>
      <c r="N14" s="780"/>
      <c r="O14" s="780"/>
      <c r="P14" s="783"/>
      <c r="Q14" s="782"/>
      <c r="R14" s="168">
        <f t="shared" si="4"/>
        <v>0</v>
      </c>
      <c r="S14" s="166">
        <f t="shared" si="2"/>
        <v>0</v>
      </c>
      <c r="T14" s="709"/>
      <c r="U14" s="782"/>
      <c r="V14" s="148">
        <f t="shared" si="3"/>
        <v>0</v>
      </c>
      <c r="W14" s="904">
        <f t="shared" si="6"/>
      </c>
      <c r="X14" s="710">
        <f t="shared" si="5"/>
      </c>
      <c r="Y14" s="78"/>
      <c r="Z14" s="78"/>
      <c r="AA14" s="78"/>
    </row>
    <row r="15" spans="1:27" ht="15.75" customHeight="1">
      <c r="A15" s="290" t="s">
        <v>30</v>
      </c>
      <c r="B15" s="259">
        <f>SUM(B8:B14)</f>
        <v>0</v>
      </c>
      <c r="C15" s="258"/>
      <c r="D15" s="258"/>
      <c r="E15" s="158">
        <f>SUM(E8:E14)</f>
        <v>0</v>
      </c>
      <c r="F15" s="31"/>
      <c r="G15" s="32"/>
      <c r="H15" s="32"/>
      <c r="I15" s="32"/>
      <c r="J15" s="158">
        <f>SUM(J8:J14)</f>
        <v>0</v>
      </c>
      <c r="K15" s="81"/>
      <c r="L15" s="32"/>
      <c r="M15" s="32"/>
      <c r="N15" s="32"/>
      <c r="O15" s="32"/>
      <c r="P15" s="32"/>
      <c r="Q15" s="33"/>
      <c r="R15" s="170">
        <f>SUM(R8:R14)</f>
        <v>0</v>
      </c>
      <c r="S15" s="167">
        <f>SUM(S8:S14)</f>
        <v>0</v>
      </c>
      <c r="T15" s="39"/>
      <c r="U15" s="39"/>
      <c r="V15" s="161">
        <f>SUM(V8:V14)</f>
        <v>0</v>
      </c>
      <c r="W15" s="904"/>
      <c r="X15" s="78"/>
      <c r="Y15" s="78"/>
      <c r="Z15" s="78"/>
      <c r="AA15" s="78"/>
    </row>
    <row r="16" spans="1:27" ht="15.75" customHeight="1">
      <c r="A16" s="368" t="s">
        <v>225</v>
      </c>
      <c r="B16" s="291"/>
      <c r="C16" s="708"/>
      <c r="D16" s="288"/>
      <c r="E16" s="288"/>
      <c r="F16" s="288"/>
      <c r="G16" s="288"/>
      <c r="H16" s="288"/>
      <c r="I16" s="288"/>
      <c r="J16" s="288"/>
      <c r="K16" s="288"/>
      <c r="L16" s="288"/>
      <c r="M16" s="288"/>
      <c r="N16" s="288"/>
      <c r="O16" s="288"/>
      <c r="P16" s="288"/>
      <c r="Q16" s="288"/>
      <c r="R16" s="288"/>
      <c r="S16" s="288"/>
      <c r="T16" s="288"/>
      <c r="U16" s="288"/>
      <c r="V16" s="289"/>
      <c r="W16" s="904"/>
      <c r="X16" s="78"/>
      <c r="Y16" s="78"/>
      <c r="Z16" s="78"/>
      <c r="AA16" s="78"/>
    </row>
    <row r="17" spans="1:27" ht="15.75" customHeight="1">
      <c r="A17" s="287">
        <f>Inventory!A52</f>
        <v>0</v>
      </c>
      <c r="B17" s="142">
        <f>Inventory!B52</f>
        <v>0</v>
      </c>
      <c r="C17" s="707">
        <f>Inventory!C52</f>
        <v>0</v>
      </c>
      <c r="D17" s="141">
        <f>Inventory!D52</f>
        <v>0</v>
      </c>
      <c r="E17" s="168">
        <f aca="true" t="shared" si="7" ref="E17:E25">B17*D17</f>
        <v>0</v>
      </c>
      <c r="F17" s="779"/>
      <c r="G17" s="780"/>
      <c r="H17" s="783"/>
      <c r="I17" s="782"/>
      <c r="J17" s="141">
        <f aca="true" t="shared" si="8" ref="J17:J25">G17*I17</f>
        <v>0</v>
      </c>
      <c r="K17" s="784"/>
      <c r="L17" s="779"/>
      <c r="M17" s="780"/>
      <c r="N17" s="780"/>
      <c r="O17" s="780"/>
      <c r="P17" s="783"/>
      <c r="Q17" s="782"/>
      <c r="R17" s="168">
        <f>O17*Q17</f>
        <v>0</v>
      </c>
      <c r="S17" s="165">
        <f aca="true" t="shared" si="9" ref="S17:S25">B17+F17+G17+K17-L17-M17-N17-O17</f>
        <v>0</v>
      </c>
      <c r="T17" s="709"/>
      <c r="U17" s="782"/>
      <c r="V17" s="91">
        <f aca="true" t="shared" si="10" ref="V17:V25">S17*U17</f>
        <v>0</v>
      </c>
      <c r="W17" s="904">
        <f t="shared" si="6"/>
      </c>
      <c r="X17" s="710">
        <f aca="true" t="shared" si="11" ref="X17:X25">IF(S17&lt;0,"OverSold","")</f>
      </c>
      <c r="Y17" s="78"/>
      <c r="Z17" s="78"/>
      <c r="AA17" s="78"/>
    </row>
    <row r="18" spans="1:27" ht="15.75" customHeight="1">
      <c r="A18" s="287">
        <f>Inventory!A53</f>
        <v>0</v>
      </c>
      <c r="B18" s="142">
        <f>Inventory!B53</f>
        <v>0</v>
      </c>
      <c r="C18" s="707">
        <f>Inventory!C53</f>
        <v>0</v>
      </c>
      <c r="D18" s="141">
        <f>Inventory!D53</f>
        <v>0</v>
      </c>
      <c r="E18" s="168">
        <f t="shared" si="7"/>
        <v>0</v>
      </c>
      <c r="F18" s="779"/>
      <c r="G18" s="780"/>
      <c r="H18" s="783"/>
      <c r="I18" s="782"/>
      <c r="J18" s="141">
        <f t="shared" si="8"/>
        <v>0</v>
      </c>
      <c r="K18" s="784"/>
      <c r="L18" s="779"/>
      <c r="M18" s="780"/>
      <c r="N18" s="780"/>
      <c r="O18" s="780"/>
      <c r="P18" s="783"/>
      <c r="Q18" s="782"/>
      <c r="R18" s="168">
        <f aca="true" t="shared" si="12" ref="R18:R25">O18*Q18</f>
        <v>0</v>
      </c>
      <c r="S18" s="165">
        <f t="shared" si="9"/>
        <v>0</v>
      </c>
      <c r="T18" s="709"/>
      <c r="U18" s="782"/>
      <c r="V18" s="91">
        <f t="shared" si="10"/>
        <v>0</v>
      </c>
      <c r="W18" s="904">
        <f t="shared" si="6"/>
      </c>
      <c r="X18" s="710">
        <f t="shared" si="11"/>
      </c>
      <c r="Y18" s="78"/>
      <c r="Z18" s="78"/>
      <c r="AA18" s="78"/>
    </row>
    <row r="19" spans="1:27" ht="15.75" customHeight="1">
      <c r="A19" s="287">
        <f>Inventory!A54</f>
        <v>0</v>
      </c>
      <c r="B19" s="142">
        <f>Inventory!B54</f>
        <v>0</v>
      </c>
      <c r="C19" s="707">
        <f>Inventory!C54</f>
        <v>0</v>
      </c>
      <c r="D19" s="141">
        <f>Inventory!D54</f>
        <v>0</v>
      </c>
      <c r="E19" s="168">
        <f t="shared" si="7"/>
        <v>0</v>
      </c>
      <c r="F19" s="779"/>
      <c r="G19" s="780"/>
      <c r="H19" s="783"/>
      <c r="I19" s="782"/>
      <c r="J19" s="141">
        <f t="shared" si="8"/>
        <v>0</v>
      </c>
      <c r="K19" s="784"/>
      <c r="L19" s="779"/>
      <c r="M19" s="780"/>
      <c r="N19" s="780"/>
      <c r="O19" s="780"/>
      <c r="P19" s="783"/>
      <c r="Q19" s="782"/>
      <c r="R19" s="168">
        <f t="shared" si="12"/>
        <v>0</v>
      </c>
      <c r="S19" s="165">
        <f t="shared" si="9"/>
        <v>0</v>
      </c>
      <c r="T19" s="709"/>
      <c r="U19" s="782"/>
      <c r="V19" s="91">
        <f t="shared" si="10"/>
        <v>0</v>
      </c>
      <c r="W19" s="904">
        <f t="shared" si="6"/>
      </c>
      <c r="X19" s="710">
        <f t="shared" si="11"/>
      </c>
      <c r="Y19" s="78"/>
      <c r="Z19" s="78"/>
      <c r="AA19" s="78"/>
    </row>
    <row r="20" spans="1:27" ht="15.75" customHeight="1">
      <c r="A20" s="287">
        <f>Inventory!A55</f>
        <v>0</v>
      </c>
      <c r="B20" s="142">
        <f>Inventory!B55</f>
        <v>0</v>
      </c>
      <c r="C20" s="707">
        <f>Inventory!C55</f>
        <v>0</v>
      </c>
      <c r="D20" s="141">
        <f>Inventory!D55</f>
        <v>0</v>
      </c>
      <c r="E20" s="168">
        <f t="shared" si="7"/>
        <v>0</v>
      </c>
      <c r="F20" s="779"/>
      <c r="G20" s="780"/>
      <c r="H20" s="783"/>
      <c r="I20" s="782"/>
      <c r="J20" s="141">
        <f t="shared" si="8"/>
        <v>0</v>
      </c>
      <c r="K20" s="784"/>
      <c r="L20" s="779"/>
      <c r="M20" s="780"/>
      <c r="N20" s="780"/>
      <c r="O20" s="780"/>
      <c r="P20" s="783"/>
      <c r="Q20" s="782"/>
      <c r="R20" s="168">
        <f t="shared" si="12"/>
        <v>0</v>
      </c>
      <c r="S20" s="165">
        <f t="shared" si="9"/>
        <v>0</v>
      </c>
      <c r="T20" s="709"/>
      <c r="U20" s="782"/>
      <c r="V20" s="91">
        <f t="shared" si="10"/>
        <v>0</v>
      </c>
      <c r="W20" s="904">
        <f t="shared" si="6"/>
      </c>
      <c r="X20" s="710">
        <f t="shared" si="11"/>
      </c>
      <c r="Y20" s="78"/>
      <c r="Z20" s="78"/>
      <c r="AA20" s="78"/>
    </row>
    <row r="21" spans="1:27" ht="15.75" customHeight="1">
      <c r="A21" s="287">
        <f>Inventory!A56</f>
        <v>0</v>
      </c>
      <c r="B21" s="142">
        <f>Inventory!B56</f>
        <v>0</v>
      </c>
      <c r="C21" s="707">
        <f>Inventory!C56</f>
        <v>0</v>
      </c>
      <c r="D21" s="141">
        <f>Inventory!D56</f>
        <v>0</v>
      </c>
      <c r="E21" s="168">
        <f t="shared" si="7"/>
        <v>0</v>
      </c>
      <c r="F21" s="779"/>
      <c r="G21" s="780"/>
      <c r="H21" s="783"/>
      <c r="I21" s="782"/>
      <c r="J21" s="141">
        <f t="shared" si="8"/>
        <v>0</v>
      </c>
      <c r="K21" s="784"/>
      <c r="L21" s="779"/>
      <c r="M21" s="780"/>
      <c r="N21" s="780"/>
      <c r="O21" s="780"/>
      <c r="P21" s="783"/>
      <c r="Q21" s="782"/>
      <c r="R21" s="168">
        <f t="shared" si="12"/>
        <v>0</v>
      </c>
      <c r="S21" s="165">
        <f t="shared" si="9"/>
        <v>0</v>
      </c>
      <c r="T21" s="709"/>
      <c r="U21" s="782"/>
      <c r="V21" s="91">
        <f t="shared" si="10"/>
        <v>0</v>
      </c>
      <c r="W21" s="904">
        <f t="shared" si="6"/>
      </c>
      <c r="X21" s="710">
        <f t="shared" si="11"/>
      </c>
      <c r="Y21" s="78"/>
      <c r="Z21" s="78"/>
      <c r="AA21" s="78"/>
    </row>
    <row r="22" spans="1:27" ht="15.75" customHeight="1">
      <c r="A22" s="287">
        <f>Inventory!A57</f>
        <v>0</v>
      </c>
      <c r="B22" s="142">
        <f>Inventory!B57</f>
        <v>0</v>
      </c>
      <c r="C22" s="707">
        <f>Inventory!C57</f>
        <v>0</v>
      </c>
      <c r="D22" s="141">
        <f>Inventory!D57</f>
        <v>0</v>
      </c>
      <c r="E22" s="168">
        <f t="shared" si="7"/>
        <v>0</v>
      </c>
      <c r="F22" s="779"/>
      <c r="G22" s="780"/>
      <c r="H22" s="783"/>
      <c r="I22" s="782"/>
      <c r="J22" s="141">
        <f t="shared" si="8"/>
        <v>0</v>
      </c>
      <c r="K22" s="784"/>
      <c r="L22" s="779"/>
      <c r="M22" s="780"/>
      <c r="N22" s="780"/>
      <c r="O22" s="780"/>
      <c r="P22" s="783"/>
      <c r="Q22" s="782"/>
      <c r="R22" s="168">
        <f t="shared" si="12"/>
        <v>0</v>
      </c>
      <c r="S22" s="165">
        <f t="shared" si="9"/>
        <v>0</v>
      </c>
      <c r="T22" s="709"/>
      <c r="U22" s="782"/>
      <c r="V22" s="91">
        <f t="shared" si="10"/>
        <v>0</v>
      </c>
      <c r="W22" s="904">
        <f t="shared" si="6"/>
      </c>
      <c r="X22" s="710">
        <f t="shared" si="11"/>
      </c>
      <c r="Y22" s="78"/>
      <c r="Z22" s="78"/>
      <c r="AA22" s="78"/>
    </row>
    <row r="23" spans="1:27" ht="15.75" customHeight="1">
      <c r="A23" s="287">
        <f>Inventory!A58</f>
        <v>0</v>
      </c>
      <c r="B23" s="142">
        <f>Inventory!B58</f>
        <v>0</v>
      </c>
      <c r="C23" s="707">
        <f>Inventory!C58</f>
        <v>0</v>
      </c>
      <c r="D23" s="141">
        <f>Inventory!D58</f>
        <v>0</v>
      </c>
      <c r="E23" s="168">
        <f t="shared" si="7"/>
        <v>0</v>
      </c>
      <c r="F23" s="779"/>
      <c r="G23" s="780"/>
      <c r="H23" s="783"/>
      <c r="I23" s="782"/>
      <c r="J23" s="141">
        <f t="shared" si="8"/>
        <v>0</v>
      </c>
      <c r="K23" s="784"/>
      <c r="L23" s="779"/>
      <c r="M23" s="780"/>
      <c r="N23" s="780"/>
      <c r="O23" s="780"/>
      <c r="P23" s="783"/>
      <c r="Q23" s="782"/>
      <c r="R23" s="168">
        <f t="shared" si="12"/>
        <v>0</v>
      </c>
      <c r="S23" s="165">
        <f t="shared" si="9"/>
        <v>0</v>
      </c>
      <c r="T23" s="709"/>
      <c r="U23" s="782"/>
      <c r="V23" s="91">
        <f t="shared" si="10"/>
        <v>0</v>
      </c>
      <c r="W23" s="904">
        <f t="shared" si="6"/>
      </c>
      <c r="X23" s="710">
        <f t="shared" si="11"/>
      </c>
      <c r="Y23" s="78"/>
      <c r="Z23" s="78"/>
      <c r="AA23" s="78"/>
    </row>
    <row r="24" spans="1:27" ht="15.75" customHeight="1">
      <c r="A24" s="287">
        <f>Inventory!A59</f>
        <v>0</v>
      </c>
      <c r="B24" s="142">
        <f>Inventory!B59</f>
        <v>0</v>
      </c>
      <c r="C24" s="707">
        <f>Inventory!C59</f>
        <v>0</v>
      </c>
      <c r="D24" s="141">
        <f>Inventory!D59</f>
        <v>0</v>
      </c>
      <c r="E24" s="168">
        <f t="shared" si="7"/>
        <v>0</v>
      </c>
      <c r="F24" s="779"/>
      <c r="G24" s="780"/>
      <c r="H24" s="783"/>
      <c r="I24" s="782"/>
      <c r="J24" s="141">
        <f t="shared" si="8"/>
        <v>0</v>
      </c>
      <c r="K24" s="784"/>
      <c r="L24" s="779"/>
      <c r="M24" s="780"/>
      <c r="N24" s="780"/>
      <c r="O24" s="780"/>
      <c r="P24" s="783"/>
      <c r="Q24" s="782"/>
      <c r="R24" s="168">
        <f t="shared" si="12"/>
        <v>0</v>
      </c>
      <c r="S24" s="165">
        <f t="shared" si="9"/>
        <v>0</v>
      </c>
      <c r="T24" s="709"/>
      <c r="U24" s="782"/>
      <c r="V24" s="91">
        <f t="shared" si="10"/>
        <v>0</v>
      </c>
      <c r="W24" s="904">
        <f t="shared" si="6"/>
      </c>
      <c r="X24" s="710">
        <f t="shared" si="11"/>
      </c>
      <c r="Y24" s="78"/>
      <c r="Z24" s="78"/>
      <c r="AA24" s="78"/>
    </row>
    <row r="25" spans="1:27" ht="15.75" customHeight="1">
      <c r="A25" s="287">
        <f>Inventory!A60</f>
        <v>0</v>
      </c>
      <c r="B25" s="157">
        <f>Inventory!B60</f>
        <v>0</v>
      </c>
      <c r="C25" s="707">
        <f>Inventory!C60</f>
        <v>0</v>
      </c>
      <c r="D25" s="141">
        <f>Inventory!D60</f>
        <v>0</v>
      </c>
      <c r="E25" s="169">
        <f t="shared" si="7"/>
        <v>0</v>
      </c>
      <c r="F25" s="779"/>
      <c r="G25" s="780"/>
      <c r="H25" s="783"/>
      <c r="I25" s="782"/>
      <c r="J25" s="146">
        <f t="shared" si="8"/>
        <v>0</v>
      </c>
      <c r="K25" s="784"/>
      <c r="L25" s="779"/>
      <c r="M25" s="780"/>
      <c r="N25" s="780"/>
      <c r="O25" s="780"/>
      <c r="P25" s="783"/>
      <c r="Q25" s="782"/>
      <c r="R25" s="168">
        <f t="shared" si="12"/>
        <v>0</v>
      </c>
      <c r="S25" s="166">
        <f t="shared" si="9"/>
        <v>0</v>
      </c>
      <c r="T25" s="709"/>
      <c r="U25" s="782"/>
      <c r="V25" s="148">
        <f t="shared" si="10"/>
        <v>0</v>
      </c>
      <c r="W25" s="904">
        <f t="shared" si="6"/>
      </c>
      <c r="X25" s="710">
        <f t="shared" si="11"/>
      </c>
      <c r="Y25" s="78"/>
      <c r="Z25" s="78"/>
      <c r="AA25" s="78"/>
    </row>
    <row r="26" spans="1:27" ht="15.75" customHeight="1" thickBot="1">
      <c r="A26" s="292" t="s">
        <v>30</v>
      </c>
      <c r="B26" s="160">
        <f>SUM(B17:B25)</f>
        <v>0</v>
      </c>
      <c r="C26" s="159"/>
      <c r="D26" s="159"/>
      <c r="E26" s="172">
        <f>SUM(E17:E25)</f>
        <v>0</v>
      </c>
      <c r="F26" s="34"/>
      <c r="G26" s="34"/>
      <c r="H26" s="34"/>
      <c r="I26" s="34"/>
      <c r="J26" s="95">
        <f>SUM(J17:J25)</f>
        <v>0</v>
      </c>
      <c r="K26" s="34"/>
      <c r="L26" s="34"/>
      <c r="M26" s="34"/>
      <c r="N26" s="34"/>
      <c r="O26" s="34"/>
      <c r="P26" s="34"/>
      <c r="Q26" s="35"/>
      <c r="R26" s="172">
        <f>SUM(R17:R25)</f>
        <v>0</v>
      </c>
      <c r="S26" s="173">
        <f>SUM(S17:S25)</f>
        <v>0</v>
      </c>
      <c r="T26" s="38"/>
      <c r="U26" s="38"/>
      <c r="V26" s="89">
        <f>SUM(V17:V25)</f>
        <v>0</v>
      </c>
      <c r="W26" s="904"/>
      <c r="X26" s="78"/>
      <c r="Y26" s="78"/>
      <c r="Z26" s="78"/>
      <c r="AA26" s="78"/>
    </row>
    <row r="27" spans="1:27" ht="13.5" thickTop="1">
      <c r="A27" s="1848"/>
      <c r="B27" s="1848"/>
      <c r="C27" s="1848"/>
      <c r="D27" s="1848"/>
      <c r="E27" s="1848"/>
      <c r="F27" s="1848"/>
      <c r="G27" s="1848"/>
      <c r="H27" s="1848"/>
      <c r="I27" s="1848"/>
      <c r="J27" s="1848"/>
      <c r="K27" s="1848"/>
      <c r="L27" s="1848"/>
      <c r="M27" s="1848"/>
      <c r="N27" s="1848"/>
      <c r="O27" s="1848"/>
      <c r="P27" s="1848"/>
      <c r="Q27" s="1848"/>
      <c r="R27" s="1848"/>
      <c r="S27" s="1848"/>
      <c r="T27" s="1848"/>
      <c r="U27" s="1848"/>
      <c r="V27" s="1848"/>
      <c r="W27" s="905"/>
      <c r="X27" s="78"/>
      <c r="Y27" s="78"/>
      <c r="Z27" s="78"/>
      <c r="AA27" s="78"/>
    </row>
    <row r="28" spans="1:27" ht="12.75">
      <c r="A28" s="1838" t="s">
        <v>510</v>
      </c>
      <c r="B28" s="1839"/>
      <c r="C28" s="1839"/>
      <c r="D28" s="1839"/>
      <c r="E28" s="1839"/>
      <c r="F28" s="1839"/>
      <c r="G28" s="1839"/>
      <c r="H28" s="1839"/>
      <c r="I28" s="1839"/>
      <c r="J28" s="1839"/>
      <c r="K28" s="1839"/>
      <c r="L28" s="1839"/>
      <c r="M28" s="1839"/>
      <c r="N28" s="1839"/>
      <c r="O28" s="1839"/>
      <c r="P28" s="1839"/>
      <c r="Q28" s="1839"/>
      <c r="R28" s="1839"/>
      <c r="S28" s="1839"/>
      <c r="T28" s="1839"/>
      <c r="U28" s="1839"/>
      <c r="V28" s="1840"/>
      <c r="W28" s="906"/>
      <c r="X28" s="78"/>
      <c r="Y28" s="78"/>
      <c r="Z28" s="78"/>
      <c r="AA28" s="78"/>
    </row>
    <row r="29" spans="1:27" ht="12.75">
      <c r="A29" s="1841"/>
      <c r="B29" s="1842"/>
      <c r="C29" s="1842"/>
      <c r="D29" s="1842"/>
      <c r="E29" s="1842"/>
      <c r="F29" s="1842"/>
      <c r="G29" s="1842"/>
      <c r="H29" s="1842"/>
      <c r="I29" s="1842"/>
      <c r="J29" s="1842"/>
      <c r="K29" s="1842"/>
      <c r="L29" s="1842"/>
      <c r="M29" s="1842"/>
      <c r="N29" s="1842"/>
      <c r="O29" s="1842"/>
      <c r="P29" s="1842"/>
      <c r="Q29" s="1842"/>
      <c r="R29" s="1842"/>
      <c r="S29" s="1842"/>
      <c r="T29" s="1842"/>
      <c r="U29" s="1842"/>
      <c r="V29" s="1843"/>
      <c r="W29" s="906"/>
      <c r="X29" s="78"/>
      <c r="Y29" s="78"/>
      <c r="Z29" s="78"/>
      <c r="AA29" s="78"/>
    </row>
    <row r="30" spans="1:27" ht="12.75">
      <c r="A30" s="1838" t="s">
        <v>505</v>
      </c>
      <c r="B30" s="1839"/>
      <c r="C30" s="1839"/>
      <c r="D30" s="1839"/>
      <c r="E30" s="1839"/>
      <c r="F30" s="1839"/>
      <c r="G30" s="1839"/>
      <c r="H30" s="1839"/>
      <c r="I30" s="1839"/>
      <c r="J30" s="1839"/>
      <c r="K30" s="1839"/>
      <c r="L30" s="1839"/>
      <c r="M30" s="1839"/>
      <c r="N30" s="1839"/>
      <c r="O30" s="1839"/>
      <c r="P30" s="1839"/>
      <c r="Q30" s="1839"/>
      <c r="R30" s="1839"/>
      <c r="S30" s="1839"/>
      <c r="T30" s="1839"/>
      <c r="U30" s="1839"/>
      <c r="V30" s="1840"/>
      <c r="W30" s="906"/>
      <c r="X30" s="78"/>
      <c r="Y30" s="78"/>
      <c r="Z30" s="78"/>
      <c r="AA30" s="78"/>
    </row>
    <row r="31" spans="1:27" ht="12.75">
      <c r="A31" s="1841"/>
      <c r="B31" s="1842"/>
      <c r="C31" s="1842"/>
      <c r="D31" s="1842"/>
      <c r="E31" s="1842"/>
      <c r="F31" s="1842"/>
      <c r="G31" s="1842"/>
      <c r="H31" s="1842"/>
      <c r="I31" s="1842"/>
      <c r="J31" s="1842"/>
      <c r="K31" s="1842"/>
      <c r="L31" s="1842"/>
      <c r="M31" s="1842"/>
      <c r="N31" s="1842"/>
      <c r="O31" s="1842"/>
      <c r="P31" s="1842"/>
      <c r="Q31" s="1842"/>
      <c r="R31" s="1842"/>
      <c r="S31" s="1842"/>
      <c r="T31" s="1842"/>
      <c r="U31" s="1842"/>
      <c r="V31" s="1843"/>
      <c r="W31" s="906"/>
      <c r="X31" s="78"/>
      <c r="Y31" s="78"/>
      <c r="Z31" s="78"/>
      <c r="AA31" s="78"/>
    </row>
    <row r="32" spans="1:27" ht="12.75">
      <c r="A32" s="1838" t="s">
        <v>255</v>
      </c>
      <c r="B32" s="1839"/>
      <c r="C32" s="1839"/>
      <c r="D32" s="1839"/>
      <c r="E32" s="1839"/>
      <c r="F32" s="1839"/>
      <c r="G32" s="1839"/>
      <c r="H32" s="1839"/>
      <c r="I32" s="1839"/>
      <c r="J32" s="1839"/>
      <c r="K32" s="1839"/>
      <c r="L32" s="1839"/>
      <c r="M32" s="1839"/>
      <c r="N32" s="1839"/>
      <c r="O32" s="1839"/>
      <c r="P32" s="1839"/>
      <c r="Q32" s="1839"/>
      <c r="R32" s="1839"/>
      <c r="S32" s="1839"/>
      <c r="T32" s="1839"/>
      <c r="U32" s="1839"/>
      <c r="V32" s="1840"/>
      <c r="W32" s="906"/>
      <c r="X32" s="78"/>
      <c r="Y32" s="78"/>
      <c r="Z32" s="78"/>
      <c r="AA32" s="78"/>
    </row>
    <row r="33" spans="1:27" ht="12.75">
      <c r="A33" s="1841"/>
      <c r="B33" s="1842"/>
      <c r="C33" s="1842"/>
      <c r="D33" s="1842"/>
      <c r="E33" s="1842"/>
      <c r="F33" s="1842"/>
      <c r="G33" s="1842"/>
      <c r="H33" s="1842"/>
      <c r="I33" s="1842"/>
      <c r="J33" s="1842"/>
      <c r="K33" s="1842"/>
      <c r="L33" s="1842"/>
      <c r="M33" s="1842"/>
      <c r="N33" s="1842"/>
      <c r="O33" s="1842"/>
      <c r="P33" s="1842"/>
      <c r="Q33" s="1842"/>
      <c r="R33" s="1842"/>
      <c r="S33" s="1842"/>
      <c r="T33" s="1842"/>
      <c r="U33" s="1842"/>
      <c r="V33" s="1843"/>
      <c r="W33" s="906"/>
      <c r="X33" s="78"/>
      <c r="Y33" s="78"/>
      <c r="Z33" s="78"/>
      <c r="AA33" s="78"/>
    </row>
    <row r="34" spans="1:27" ht="12.7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7" ht="12.7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row>
    <row r="36" spans="1:27" ht="12.7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row>
    <row r="37" spans="1:27" ht="12.7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7" ht="12.7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row>
    <row r="39" spans="1:27" ht="12.7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row>
    <row r="40" spans="1:27" ht="12.7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row>
    <row r="41" spans="1:27" ht="12.7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row>
    <row r="42" spans="1:27" ht="12.7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row>
    <row r="43" spans="1:27" ht="12.7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row>
    <row r="44" spans="1:27" ht="12.7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row>
    <row r="45" spans="1:27" ht="12.7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row>
    <row r="46" spans="1:27" ht="12.7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row>
    <row r="47" spans="1:27" ht="12.75">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row>
    <row r="48" spans="1:27" ht="12.7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row>
    <row r="49" spans="1:27" ht="12.7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row>
  </sheetData>
  <sheetProtection password="C356" sheet="1" objects="1" scenarios="1"/>
  <mergeCells count="26">
    <mergeCell ref="E1:O1"/>
    <mergeCell ref="S4:V4"/>
    <mergeCell ref="T5:T6"/>
    <mergeCell ref="A28:V29"/>
    <mergeCell ref="U5:U6"/>
    <mergeCell ref="A4:A6"/>
    <mergeCell ref="K5:L5"/>
    <mergeCell ref="O5:R5"/>
    <mergeCell ref="L4:R4"/>
    <mergeCell ref="B5:B6"/>
    <mergeCell ref="D2:E2"/>
    <mergeCell ref="B2:C2"/>
    <mergeCell ref="C5:C6"/>
    <mergeCell ref="G5:J5"/>
    <mergeCell ref="F4:K4"/>
    <mergeCell ref="G2:I2"/>
    <mergeCell ref="D5:D6"/>
    <mergeCell ref="E5:E6"/>
    <mergeCell ref="A32:V33"/>
    <mergeCell ref="F5:F6"/>
    <mergeCell ref="M5:M6"/>
    <mergeCell ref="N5:N6"/>
    <mergeCell ref="A30:V31"/>
    <mergeCell ref="A27:V27"/>
    <mergeCell ref="S5:S6"/>
    <mergeCell ref="V5:V6"/>
  </mergeCells>
  <hyperlinks>
    <hyperlink ref="A8" location="'Assets 2'!A28" display="'Assets 2'!A28"/>
    <hyperlink ref="A8:A14" location="Assets_Breeding_Stock" display="Assets_Breeding_Stock"/>
    <hyperlink ref="A17:A25" location="Assets_Market_Animals" display="Assets_Market_Animals"/>
  </hyperlinks>
  <printOptions horizontalCentered="1"/>
  <pageMargins left="0.2" right="0" top="0.643700787" bottom="0.69" header="0.22" footer="0.196850393700787"/>
  <pageSetup fitToHeight="2" horizontalDpi="300" verticalDpi="300" orientation="landscape" scale="66" r:id="rId1"/>
  <headerFooter alignWithMargins="0">
    <oddFooter>&amp;L&amp;D&amp;CPage &amp;P of &amp;N&amp;RManitoba Agriculture, Food and Rural Initiatives
&amp;"Arial,Italic"Farm Management</oddFooter>
  </headerFooter>
</worksheet>
</file>

<file path=xl/worksheets/sheet12.xml><?xml version="1.0" encoding="utf-8"?>
<worksheet xmlns="http://schemas.openxmlformats.org/spreadsheetml/2006/main" xmlns:r="http://schemas.openxmlformats.org/officeDocument/2006/relationships">
  <sheetPr codeName="Sheet112"/>
  <dimension ref="A1:AR345"/>
  <sheetViews>
    <sheetView showGridLines="0" showZeros="0" zoomScale="80" zoomScaleNormal="80" zoomScaleSheetLayoutView="8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2.75"/>
  <cols>
    <col min="1" max="1" width="6.00390625" style="0" customWidth="1"/>
    <col min="2" max="2" width="40.8515625" style="18" bestFit="1" customWidth="1"/>
    <col min="3" max="3" width="12.7109375" style="18" customWidth="1"/>
    <col min="4" max="15" width="12.7109375" style="0" customWidth="1"/>
    <col min="16" max="16" width="0.2890625" style="0" customWidth="1"/>
    <col min="17" max="17" width="12.7109375" style="57" hidden="1" customWidth="1"/>
    <col min="18" max="32" width="9.140625" style="0" hidden="1" customWidth="1"/>
  </cols>
  <sheetData>
    <row r="1" spans="1:44" ht="18" customHeight="1" thickBot="1" thickTop="1">
      <c r="A1" s="502"/>
      <c r="B1" s="503"/>
      <c r="C1" s="503"/>
      <c r="D1" s="503"/>
      <c r="E1" s="503"/>
      <c r="F1" s="1878" t="s">
        <v>338</v>
      </c>
      <c r="G1" s="1878"/>
      <c r="H1" s="1878"/>
      <c r="I1" s="503"/>
      <c r="J1" s="503"/>
      <c r="K1" s="503"/>
      <c r="L1" s="503"/>
      <c r="M1" s="503"/>
      <c r="N1" s="503"/>
      <c r="O1" s="520"/>
      <c r="P1" s="521"/>
      <c r="Q1" s="78"/>
      <c r="R1" s="410"/>
      <c r="S1" s="78"/>
      <c r="T1" s="78"/>
      <c r="U1" s="78"/>
      <c r="V1" s="78"/>
      <c r="W1" s="356"/>
      <c r="X1" s="78"/>
      <c r="Y1" s="78"/>
      <c r="Z1" s="78"/>
      <c r="AA1" s="78"/>
      <c r="AB1" s="78"/>
      <c r="AC1" s="78"/>
      <c r="AD1" s="78"/>
      <c r="AE1" s="78"/>
      <c r="AF1" s="78"/>
      <c r="AG1" s="78"/>
      <c r="AH1" s="78"/>
      <c r="AI1" s="78"/>
      <c r="AJ1" s="78"/>
      <c r="AK1" s="78"/>
      <c r="AL1" s="78"/>
      <c r="AM1" s="78"/>
      <c r="AN1" s="78"/>
      <c r="AO1" s="78"/>
      <c r="AP1" s="78"/>
      <c r="AQ1" s="78"/>
      <c r="AR1" s="78"/>
    </row>
    <row r="2" spans="1:44" ht="7.5" customHeight="1">
      <c r="A2" s="1881" t="str">
        <f>'Pro-Forma NW'!F62</f>
        <v> </v>
      </c>
      <c r="B2" s="1882"/>
      <c r="C2" s="1893" t="s">
        <v>6</v>
      </c>
      <c r="D2" s="1890" t="str">
        <f>VLOOKUP(Cover!$I$8,CFcolumn_header3,2)</f>
        <v>Jan</v>
      </c>
      <c r="E2" s="1875" t="str">
        <f>VLOOKUP(Cover!$I$8,CFcolumn_header3,3)</f>
        <v>Feb</v>
      </c>
      <c r="F2" s="1875" t="str">
        <f>VLOOKUP(Cover!$I$8,CFcolumn_header3,4)</f>
        <v>Mar</v>
      </c>
      <c r="G2" s="1875" t="str">
        <f>VLOOKUP(Cover!$I$8,CFcolumn_header3,5)</f>
        <v>Apr</v>
      </c>
      <c r="H2" s="1875" t="str">
        <f>VLOOKUP(Cover!$I$8,CFcolumn_header3,6)</f>
        <v>May</v>
      </c>
      <c r="I2" s="1875" t="str">
        <f>VLOOKUP(Cover!$I$8,CFcolumn_header3,7)</f>
        <v>June</v>
      </c>
      <c r="J2" s="1875" t="str">
        <f>VLOOKUP(Cover!$I$8,CFcolumn_header3,8)</f>
        <v>July</v>
      </c>
      <c r="K2" s="1875" t="str">
        <f>VLOOKUP(Cover!$I$8,CFcolumn_header3,9)</f>
        <v>Aug</v>
      </c>
      <c r="L2" s="1875" t="str">
        <f>VLOOKUP(Cover!$I$8,CFcolumn_header3,10)</f>
        <v>Sept</v>
      </c>
      <c r="M2" s="1875" t="str">
        <f>VLOOKUP(Cover!$I$8,CFcolumn_header3,11)</f>
        <v>Oct</v>
      </c>
      <c r="N2" s="1875" t="str">
        <f>VLOOKUP(Cover!$I$8,CFcolumn_header3,12)</f>
        <v>Nov</v>
      </c>
      <c r="O2" s="1887" t="str">
        <f>VLOOKUP(Cover!$I$8,CFcolumn_header3,13)</f>
        <v>Dec</v>
      </c>
      <c r="P2" s="522"/>
      <c r="Q2" s="183"/>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row>
    <row r="3" spans="1:44" ht="7.5" customHeight="1">
      <c r="A3" s="1883"/>
      <c r="B3" s="1884"/>
      <c r="C3" s="1894"/>
      <c r="D3" s="1891"/>
      <c r="E3" s="1876"/>
      <c r="F3" s="1876"/>
      <c r="G3" s="1876"/>
      <c r="H3" s="1876"/>
      <c r="I3" s="1876"/>
      <c r="J3" s="1876"/>
      <c r="K3" s="1876"/>
      <c r="L3" s="1876"/>
      <c r="M3" s="1876"/>
      <c r="N3" s="1876"/>
      <c r="O3" s="1888"/>
      <c r="P3" s="522"/>
      <c r="Q3" s="183"/>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row>
    <row r="4" spans="1:44" ht="7.5" customHeight="1">
      <c r="A4" s="1885"/>
      <c r="B4" s="1886"/>
      <c r="C4" s="1895"/>
      <c r="D4" s="1892"/>
      <c r="E4" s="1877"/>
      <c r="F4" s="1877"/>
      <c r="G4" s="1877"/>
      <c r="H4" s="1877"/>
      <c r="I4" s="1877"/>
      <c r="J4" s="1877"/>
      <c r="K4" s="1877"/>
      <c r="L4" s="1877"/>
      <c r="M4" s="1877"/>
      <c r="N4" s="1877"/>
      <c r="O4" s="1889"/>
      <c r="P4" s="522"/>
      <c r="Q4" s="183"/>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row>
    <row r="5" spans="1:44" ht="21.75" customHeight="1">
      <c r="A5" s="1873" t="s">
        <v>380</v>
      </c>
      <c r="B5" s="1874"/>
      <c r="C5" s="501"/>
      <c r="D5" s="500"/>
      <c r="E5" s="500"/>
      <c r="F5" s="500"/>
      <c r="G5" s="500"/>
      <c r="H5" s="500"/>
      <c r="I5" s="500"/>
      <c r="J5" s="500"/>
      <c r="K5" s="500"/>
      <c r="L5" s="500"/>
      <c r="M5" s="500"/>
      <c r="N5" s="500"/>
      <c r="O5" s="504"/>
      <c r="P5" s="522"/>
      <c r="Q5" s="18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1:44" ht="14.25" customHeight="1">
      <c r="A6" s="1125"/>
      <c r="B6" s="420" t="s">
        <v>205</v>
      </c>
      <c r="C6" s="440"/>
      <c r="D6" s="222"/>
      <c r="E6" s="222"/>
      <c r="F6" s="222"/>
      <c r="G6" s="222"/>
      <c r="H6" s="222"/>
      <c r="I6" s="222"/>
      <c r="J6" s="222"/>
      <c r="K6" s="222"/>
      <c r="L6" s="222"/>
      <c r="M6" s="222"/>
      <c r="N6" s="222"/>
      <c r="O6" s="221"/>
      <c r="P6" s="523"/>
      <c r="Q6" s="183"/>
      <c r="R6" s="78"/>
      <c r="S6" s="400">
        <v>1</v>
      </c>
      <c r="T6" s="401" t="s">
        <v>349</v>
      </c>
      <c r="U6" s="402" t="s">
        <v>350</v>
      </c>
      <c r="V6" s="401" t="s">
        <v>351</v>
      </c>
      <c r="W6" s="402" t="s">
        <v>352</v>
      </c>
      <c r="X6" s="401" t="s">
        <v>139</v>
      </c>
      <c r="Y6" s="402" t="s">
        <v>140</v>
      </c>
      <c r="Z6" s="401" t="s">
        <v>141</v>
      </c>
      <c r="AA6" s="402" t="s">
        <v>353</v>
      </c>
      <c r="AB6" s="401" t="s">
        <v>243</v>
      </c>
      <c r="AC6" s="402" t="s">
        <v>354</v>
      </c>
      <c r="AD6" s="401" t="s">
        <v>355</v>
      </c>
      <c r="AE6" s="403" t="s">
        <v>356</v>
      </c>
      <c r="AF6" s="78"/>
      <c r="AG6" s="78"/>
      <c r="AH6" s="78"/>
      <c r="AI6" s="78"/>
      <c r="AJ6" s="78"/>
      <c r="AK6" s="78"/>
      <c r="AL6" s="78"/>
      <c r="AM6" s="78"/>
      <c r="AN6" s="78"/>
      <c r="AO6" s="78"/>
      <c r="AP6" s="78"/>
      <c r="AQ6" s="78"/>
      <c r="AR6" s="78"/>
    </row>
    <row r="7" spans="1:44" ht="15" customHeight="1">
      <c r="A7" s="1124">
        <f>IF(O7&lt;=-1,"Neg#",0)</f>
        <v>0</v>
      </c>
      <c r="B7" s="714">
        <f>Crop!A7</f>
        <v>0</v>
      </c>
      <c r="C7" s="260">
        <f>Crop!N7</f>
        <v>0</v>
      </c>
      <c r="D7" s="101"/>
      <c r="E7" s="101"/>
      <c r="F7" s="101"/>
      <c r="G7" s="101"/>
      <c r="H7" s="101"/>
      <c r="I7" s="101"/>
      <c r="J7" s="101"/>
      <c r="K7" s="101"/>
      <c r="L7" s="101"/>
      <c r="M7" s="101"/>
      <c r="N7" s="101"/>
      <c r="O7" s="221">
        <f>C7-SUM(D7:N7)</f>
        <v>0</v>
      </c>
      <c r="P7" s="523"/>
      <c r="Q7" s="183">
        <v>1</v>
      </c>
      <c r="R7" s="78"/>
      <c r="S7" s="404">
        <v>2</v>
      </c>
      <c r="T7" s="183" t="s">
        <v>350</v>
      </c>
      <c r="U7" s="183" t="s">
        <v>351</v>
      </c>
      <c r="V7" s="183" t="s">
        <v>352</v>
      </c>
      <c r="W7" s="183" t="s">
        <v>139</v>
      </c>
      <c r="X7" s="183" t="s">
        <v>140</v>
      </c>
      <c r="Y7" s="183" t="s">
        <v>141</v>
      </c>
      <c r="Z7" s="183" t="s">
        <v>353</v>
      </c>
      <c r="AA7" s="183" t="s">
        <v>243</v>
      </c>
      <c r="AB7" s="183" t="s">
        <v>354</v>
      </c>
      <c r="AC7" s="183" t="s">
        <v>355</v>
      </c>
      <c r="AD7" s="183" t="s">
        <v>356</v>
      </c>
      <c r="AE7" s="405" t="s">
        <v>349</v>
      </c>
      <c r="AF7" s="78"/>
      <c r="AG7" s="78"/>
      <c r="AH7" s="78"/>
      <c r="AI7" s="78"/>
      <c r="AJ7" s="78"/>
      <c r="AK7" s="78"/>
      <c r="AL7" s="78"/>
      <c r="AM7" s="78"/>
      <c r="AN7" s="78"/>
      <c r="AO7" s="78"/>
      <c r="AP7" s="78"/>
      <c r="AQ7" s="78"/>
      <c r="AR7" s="78"/>
    </row>
    <row r="8" spans="1:44" ht="15" customHeight="1">
      <c r="A8" s="1124">
        <f aca="true" t="shared" si="0" ref="A8:A37">IF(O8&lt;=-1,"Neg#",0)</f>
        <v>0</v>
      </c>
      <c r="B8" s="714">
        <f>Crop!A8</f>
        <v>0</v>
      </c>
      <c r="C8" s="260">
        <f>Crop!N8</f>
        <v>0</v>
      </c>
      <c r="D8" s="101"/>
      <c r="E8" s="101"/>
      <c r="F8" s="101"/>
      <c r="G8" s="101"/>
      <c r="H8" s="101"/>
      <c r="I8" s="101"/>
      <c r="J8" s="101"/>
      <c r="K8" s="101"/>
      <c r="L8" s="101"/>
      <c r="M8" s="101"/>
      <c r="N8" s="101"/>
      <c r="O8" s="221">
        <f>C8-SUM(D8:N8)</f>
        <v>0</v>
      </c>
      <c r="P8" s="523"/>
      <c r="Q8" s="183">
        <v>1</v>
      </c>
      <c r="R8" s="78"/>
      <c r="S8" s="404">
        <v>3</v>
      </c>
      <c r="T8" s="411" t="s">
        <v>351</v>
      </c>
      <c r="U8" s="183" t="s">
        <v>352</v>
      </c>
      <c r="V8" s="411" t="s">
        <v>139</v>
      </c>
      <c r="W8" s="183" t="s">
        <v>140</v>
      </c>
      <c r="X8" s="411" t="s">
        <v>141</v>
      </c>
      <c r="Y8" s="183" t="s">
        <v>353</v>
      </c>
      <c r="Z8" s="411" t="s">
        <v>243</v>
      </c>
      <c r="AA8" s="183" t="s">
        <v>354</v>
      </c>
      <c r="AB8" s="411" t="s">
        <v>355</v>
      </c>
      <c r="AC8" s="183" t="s">
        <v>356</v>
      </c>
      <c r="AD8" s="411" t="s">
        <v>349</v>
      </c>
      <c r="AE8" s="405" t="s">
        <v>350</v>
      </c>
      <c r="AF8" s="78"/>
      <c r="AG8" s="78"/>
      <c r="AH8" s="78"/>
      <c r="AI8" s="78"/>
      <c r="AJ8" s="78"/>
      <c r="AK8" s="78"/>
      <c r="AL8" s="78"/>
      <c r="AM8" s="78"/>
      <c r="AN8" s="78"/>
      <c r="AO8" s="78"/>
      <c r="AP8" s="78"/>
      <c r="AQ8" s="78"/>
      <c r="AR8" s="78"/>
    </row>
    <row r="9" spans="1:44" ht="15" customHeight="1">
      <c r="A9" s="1124">
        <f t="shared" si="0"/>
        <v>0</v>
      </c>
      <c r="B9" s="714">
        <f>Crop!A9</f>
        <v>0</v>
      </c>
      <c r="C9" s="260">
        <f>Crop!N9</f>
        <v>0</v>
      </c>
      <c r="D9" s="101"/>
      <c r="E9" s="101"/>
      <c r="F9" s="101"/>
      <c r="G9" s="101"/>
      <c r="H9" s="101"/>
      <c r="I9" s="101"/>
      <c r="J9" s="101"/>
      <c r="K9" s="101"/>
      <c r="L9" s="101"/>
      <c r="M9" s="101"/>
      <c r="N9" s="101"/>
      <c r="O9" s="221">
        <f aca="true" t="shared" si="1" ref="O9:O37">C9-SUM(D9:N9)</f>
        <v>0</v>
      </c>
      <c r="P9" s="523"/>
      <c r="Q9" s="183">
        <v>1</v>
      </c>
      <c r="R9" s="78"/>
      <c r="S9" s="404">
        <v>4</v>
      </c>
      <c r="T9" s="183" t="s">
        <v>352</v>
      </c>
      <c r="U9" s="183" t="s">
        <v>139</v>
      </c>
      <c r="V9" s="183" t="s">
        <v>140</v>
      </c>
      <c r="W9" s="183" t="s">
        <v>141</v>
      </c>
      <c r="X9" s="183" t="s">
        <v>353</v>
      </c>
      <c r="Y9" s="183" t="s">
        <v>243</v>
      </c>
      <c r="Z9" s="183" t="s">
        <v>354</v>
      </c>
      <c r="AA9" s="183" t="s">
        <v>355</v>
      </c>
      <c r="AB9" s="183" t="s">
        <v>356</v>
      </c>
      <c r="AC9" s="183" t="s">
        <v>349</v>
      </c>
      <c r="AD9" s="183" t="s">
        <v>350</v>
      </c>
      <c r="AE9" s="405" t="s">
        <v>351</v>
      </c>
      <c r="AF9" s="78"/>
      <c r="AG9" s="78"/>
      <c r="AH9" s="78"/>
      <c r="AI9" s="78"/>
      <c r="AJ9" s="78"/>
      <c r="AK9" s="78"/>
      <c r="AL9" s="78"/>
      <c r="AM9" s="78"/>
      <c r="AN9" s="78"/>
      <c r="AO9" s="78"/>
      <c r="AP9" s="78"/>
      <c r="AQ9" s="78"/>
      <c r="AR9" s="78"/>
    </row>
    <row r="10" spans="1:44" ht="15" customHeight="1">
      <c r="A10" s="1124">
        <f t="shared" si="0"/>
        <v>0</v>
      </c>
      <c r="B10" s="714">
        <f>Crop!A10</f>
        <v>0</v>
      </c>
      <c r="C10" s="260">
        <f>Crop!N10</f>
        <v>0</v>
      </c>
      <c r="D10" s="372"/>
      <c r="E10" s="372"/>
      <c r="F10" s="372"/>
      <c r="G10" s="372"/>
      <c r="H10" s="372"/>
      <c r="I10" s="372"/>
      <c r="J10" s="372"/>
      <c r="K10" s="372"/>
      <c r="L10" s="372"/>
      <c r="M10" s="372"/>
      <c r="N10" s="372"/>
      <c r="O10" s="221">
        <f t="shared" si="1"/>
        <v>0</v>
      </c>
      <c r="P10" s="523"/>
      <c r="Q10" s="183">
        <v>1</v>
      </c>
      <c r="R10" s="78"/>
      <c r="S10" s="404">
        <v>5</v>
      </c>
      <c r="T10" s="411" t="s">
        <v>139</v>
      </c>
      <c r="U10" s="183" t="s">
        <v>140</v>
      </c>
      <c r="V10" s="411" t="s">
        <v>141</v>
      </c>
      <c r="W10" s="183" t="s">
        <v>353</v>
      </c>
      <c r="X10" s="411" t="s">
        <v>243</v>
      </c>
      <c r="Y10" s="183" t="s">
        <v>354</v>
      </c>
      <c r="Z10" s="411" t="s">
        <v>355</v>
      </c>
      <c r="AA10" s="183" t="s">
        <v>356</v>
      </c>
      <c r="AB10" s="411" t="s">
        <v>349</v>
      </c>
      <c r="AC10" s="183" t="s">
        <v>350</v>
      </c>
      <c r="AD10" s="411" t="s">
        <v>351</v>
      </c>
      <c r="AE10" s="405" t="s">
        <v>352</v>
      </c>
      <c r="AF10" s="78"/>
      <c r="AG10" s="78"/>
      <c r="AH10" s="78"/>
      <c r="AI10" s="78"/>
      <c r="AJ10" s="78"/>
      <c r="AK10" s="78"/>
      <c r="AL10" s="78"/>
      <c r="AM10" s="78"/>
      <c r="AN10" s="78"/>
      <c r="AO10" s="78"/>
      <c r="AP10" s="78"/>
      <c r="AQ10" s="78"/>
      <c r="AR10" s="78"/>
    </row>
    <row r="11" spans="1:44" ht="15" customHeight="1">
      <c r="A11" s="1124">
        <f t="shared" si="0"/>
        <v>0</v>
      </c>
      <c r="B11" s="714">
        <f>Crop!A11</f>
        <v>0</v>
      </c>
      <c r="C11" s="260">
        <f>Crop!N11</f>
        <v>0</v>
      </c>
      <c r="D11" s="101"/>
      <c r="E11" s="101"/>
      <c r="F11" s="101"/>
      <c r="G11" s="101"/>
      <c r="H11" s="101"/>
      <c r="I11" s="101"/>
      <c r="J11" s="101"/>
      <c r="K11" s="101"/>
      <c r="L11" s="101"/>
      <c r="M11" s="101"/>
      <c r="N11" s="101"/>
      <c r="O11" s="221">
        <f t="shared" si="1"/>
        <v>0</v>
      </c>
      <c r="P11" s="523"/>
      <c r="Q11" s="183">
        <v>1</v>
      </c>
      <c r="R11" s="78"/>
      <c r="S11" s="404">
        <v>6</v>
      </c>
      <c r="T11" s="183" t="s">
        <v>140</v>
      </c>
      <c r="U11" s="183" t="s">
        <v>141</v>
      </c>
      <c r="V11" s="183" t="s">
        <v>353</v>
      </c>
      <c r="W11" s="183" t="s">
        <v>243</v>
      </c>
      <c r="X11" s="183" t="s">
        <v>354</v>
      </c>
      <c r="Y11" s="183" t="s">
        <v>355</v>
      </c>
      <c r="Z11" s="183" t="s">
        <v>356</v>
      </c>
      <c r="AA11" s="183" t="s">
        <v>349</v>
      </c>
      <c r="AB11" s="183" t="s">
        <v>350</v>
      </c>
      <c r="AC11" s="183" t="s">
        <v>351</v>
      </c>
      <c r="AD11" s="183" t="s">
        <v>352</v>
      </c>
      <c r="AE11" s="405" t="s">
        <v>139</v>
      </c>
      <c r="AF11" s="78"/>
      <c r="AG11" s="78"/>
      <c r="AH11" s="78"/>
      <c r="AI11" s="78"/>
      <c r="AJ11" s="78"/>
      <c r="AK11" s="78"/>
      <c r="AL11" s="78"/>
      <c r="AM11" s="78"/>
      <c r="AN11" s="78"/>
      <c r="AO11" s="78"/>
      <c r="AP11" s="78"/>
      <c r="AQ11" s="78"/>
      <c r="AR11" s="78"/>
    </row>
    <row r="12" spans="1:44" ht="15" customHeight="1">
      <c r="A12" s="1124">
        <f t="shared" si="0"/>
        <v>0</v>
      </c>
      <c r="B12" s="714">
        <f>Crop!A12</f>
        <v>0</v>
      </c>
      <c r="C12" s="260">
        <f>Crop!N12</f>
        <v>0</v>
      </c>
      <c r="D12" s="101"/>
      <c r="E12" s="101"/>
      <c r="F12" s="101"/>
      <c r="G12" s="101"/>
      <c r="H12" s="101"/>
      <c r="I12" s="101"/>
      <c r="J12" s="101"/>
      <c r="K12" s="101"/>
      <c r="L12" s="101"/>
      <c r="M12" s="101"/>
      <c r="N12" s="101"/>
      <c r="O12" s="221">
        <f t="shared" si="1"/>
        <v>0</v>
      </c>
      <c r="P12" s="523"/>
      <c r="Q12" s="183">
        <v>1</v>
      </c>
      <c r="R12" s="78"/>
      <c r="S12" s="404">
        <v>7</v>
      </c>
      <c r="T12" s="411" t="s">
        <v>141</v>
      </c>
      <c r="U12" s="183" t="s">
        <v>353</v>
      </c>
      <c r="V12" s="411" t="s">
        <v>243</v>
      </c>
      <c r="W12" s="183" t="s">
        <v>354</v>
      </c>
      <c r="X12" s="411" t="s">
        <v>355</v>
      </c>
      <c r="Y12" s="183" t="s">
        <v>356</v>
      </c>
      <c r="Z12" s="411" t="s">
        <v>349</v>
      </c>
      <c r="AA12" s="183" t="s">
        <v>350</v>
      </c>
      <c r="AB12" s="411" t="s">
        <v>351</v>
      </c>
      <c r="AC12" s="183" t="s">
        <v>352</v>
      </c>
      <c r="AD12" s="411" t="s">
        <v>139</v>
      </c>
      <c r="AE12" s="405" t="s">
        <v>140</v>
      </c>
      <c r="AF12" s="78"/>
      <c r="AG12" s="78"/>
      <c r="AH12" s="78"/>
      <c r="AI12" s="78"/>
      <c r="AJ12" s="78"/>
      <c r="AK12" s="78"/>
      <c r="AL12" s="78"/>
      <c r="AM12" s="78"/>
      <c r="AN12" s="78"/>
      <c r="AO12" s="78"/>
      <c r="AP12" s="78"/>
      <c r="AQ12" s="78"/>
      <c r="AR12" s="78"/>
    </row>
    <row r="13" spans="1:44" ht="15" customHeight="1">
      <c r="A13" s="1124">
        <f t="shared" si="0"/>
        <v>0</v>
      </c>
      <c r="B13" s="714">
        <f>Crop!A13</f>
        <v>0</v>
      </c>
      <c r="C13" s="260">
        <f>Crop!N13</f>
        <v>0</v>
      </c>
      <c r="D13" s="101"/>
      <c r="E13" s="101"/>
      <c r="F13" s="101"/>
      <c r="G13" s="101"/>
      <c r="H13" s="101"/>
      <c r="I13" s="101"/>
      <c r="J13" s="101"/>
      <c r="K13" s="101"/>
      <c r="L13" s="101"/>
      <c r="M13" s="101"/>
      <c r="N13" s="101"/>
      <c r="O13" s="221">
        <f t="shared" si="1"/>
        <v>0</v>
      </c>
      <c r="P13" s="523"/>
      <c r="Q13" s="183">
        <v>1</v>
      </c>
      <c r="R13" s="78"/>
      <c r="S13" s="404">
        <v>8</v>
      </c>
      <c r="T13" s="183" t="s">
        <v>353</v>
      </c>
      <c r="U13" s="183" t="s">
        <v>243</v>
      </c>
      <c r="V13" s="183" t="s">
        <v>354</v>
      </c>
      <c r="W13" s="183" t="s">
        <v>355</v>
      </c>
      <c r="X13" s="183" t="s">
        <v>356</v>
      </c>
      <c r="Y13" s="183" t="s">
        <v>349</v>
      </c>
      <c r="Z13" s="183" t="s">
        <v>350</v>
      </c>
      <c r="AA13" s="183" t="s">
        <v>351</v>
      </c>
      <c r="AB13" s="183" t="s">
        <v>352</v>
      </c>
      <c r="AC13" s="183" t="s">
        <v>139</v>
      </c>
      <c r="AD13" s="183" t="s">
        <v>140</v>
      </c>
      <c r="AE13" s="405" t="s">
        <v>141</v>
      </c>
      <c r="AF13" s="78"/>
      <c r="AG13" s="78"/>
      <c r="AH13" s="78"/>
      <c r="AI13" s="78"/>
      <c r="AJ13" s="78"/>
      <c r="AK13" s="78"/>
      <c r="AL13" s="78"/>
      <c r="AM13" s="78"/>
      <c r="AN13" s="78"/>
      <c r="AO13" s="78"/>
      <c r="AP13" s="78"/>
      <c r="AQ13" s="78"/>
      <c r="AR13" s="78"/>
    </row>
    <row r="14" spans="1:44" ht="15" customHeight="1">
      <c r="A14" s="1124">
        <f t="shared" si="0"/>
        <v>0</v>
      </c>
      <c r="B14" s="714">
        <f>Crop!A14</f>
        <v>0</v>
      </c>
      <c r="C14" s="260">
        <f>Crop!N14</f>
        <v>0</v>
      </c>
      <c r="D14" s="101"/>
      <c r="E14" s="101"/>
      <c r="F14" s="101"/>
      <c r="G14" s="101"/>
      <c r="H14" s="101"/>
      <c r="I14" s="101"/>
      <c r="J14" s="101"/>
      <c r="K14" s="101"/>
      <c r="L14" s="101"/>
      <c r="M14" s="101"/>
      <c r="N14" s="101"/>
      <c r="O14" s="221">
        <f t="shared" si="1"/>
        <v>0</v>
      </c>
      <c r="P14" s="523"/>
      <c r="Q14" s="183">
        <v>1</v>
      </c>
      <c r="R14" s="78"/>
      <c r="S14" s="404">
        <v>9</v>
      </c>
      <c r="T14" s="411" t="s">
        <v>243</v>
      </c>
      <c r="U14" s="183" t="s">
        <v>354</v>
      </c>
      <c r="V14" s="411" t="s">
        <v>355</v>
      </c>
      <c r="W14" s="183" t="s">
        <v>356</v>
      </c>
      <c r="X14" s="411" t="s">
        <v>349</v>
      </c>
      <c r="Y14" s="183" t="s">
        <v>350</v>
      </c>
      <c r="Z14" s="411" t="s">
        <v>351</v>
      </c>
      <c r="AA14" s="183" t="s">
        <v>352</v>
      </c>
      <c r="AB14" s="411" t="s">
        <v>139</v>
      </c>
      <c r="AC14" s="183" t="s">
        <v>140</v>
      </c>
      <c r="AD14" s="411" t="s">
        <v>141</v>
      </c>
      <c r="AE14" s="405" t="s">
        <v>353</v>
      </c>
      <c r="AF14" s="78"/>
      <c r="AG14" s="78"/>
      <c r="AH14" s="78"/>
      <c r="AI14" s="78"/>
      <c r="AJ14" s="78"/>
      <c r="AK14" s="78"/>
      <c r="AL14" s="78"/>
      <c r="AM14" s="78"/>
      <c r="AN14" s="78"/>
      <c r="AO14" s="78"/>
      <c r="AP14" s="78"/>
      <c r="AQ14" s="78"/>
      <c r="AR14" s="78"/>
    </row>
    <row r="15" spans="1:44" ht="15" customHeight="1">
      <c r="A15" s="1124">
        <f t="shared" si="0"/>
        <v>0</v>
      </c>
      <c r="B15" s="714">
        <f>Crop!A15</f>
        <v>0</v>
      </c>
      <c r="C15" s="260">
        <f>Crop!N15</f>
        <v>0</v>
      </c>
      <c r="D15" s="101"/>
      <c r="E15" s="101"/>
      <c r="F15" s="101"/>
      <c r="G15" s="101"/>
      <c r="H15" s="101"/>
      <c r="I15" s="101"/>
      <c r="J15" s="101"/>
      <c r="K15" s="101"/>
      <c r="L15" s="101"/>
      <c r="M15" s="101"/>
      <c r="N15" s="101"/>
      <c r="O15" s="221">
        <f t="shared" si="1"/>
        <v>0</v>
      </c>
      <c r="P15" s="523"/>
      <c r="Q15" s="183">
        <v>1</v>
      </c>
      <c r="R15" s="78"/>
      <c r="S15" s="404">
        <v>10</v>
      </c>
      <c r="T15" s="183" t="s">
        <v>354</v>
      </c>
      <c r="U15" s="183" t="s">
        <v>355</v>
      </c>
      <c r="V15" s="183" t="s">
        <v>356</v>
      </c>
      <c r="W15" s="183" t="s">
        <v>349</v>
      </c>
      <c r="X15" s="183" t="s">
        <v>350</v>
      </c>
      <c r="Y15" s="183" t="s">
        <v>351</v>
      </c>
      <c r="Z15" s="183" t="s">
        <v>352</v>
      </c>
      <c r="AA15" s="183" t="s">
        <v>139</v>
      </c>
      <c r="AB15" s="183" t="s">
        <v>140</v>
      </c>
      <c r="AC15" s="183" t="s">
        <v>141</v>
      </c>
      <c r="AD15" s="183" t="s">
        <v>353</v>
      </c>
      <c r="AE15" s="405" t="s">
        <v>243</v>
      </c>
      <c r="AF15" s="78"/>
      <c r="AG15" s="78"/>
      <c r="AH15" s="78"/>
      <c r="AI15" s="78"/>
      <c r="AJ15" s="78"/>
      <c r="AK15" s="78"/>
      <c r="AL15" s="78"/>
      <c r="AM15" s="78"/>
      <c r="AN15" s="78"/>
      <c r="AO15" s="78"/>
      <c r="AP15" s="78"/>
      <c r="AQ15" s="78"/>
      <c r="AR15" s="78"/>
    </row>
    <row r="16" spans="1:44" ht="15" customHeight="1">
      <c r="A16" s="1124">
        <f t="shared" si="0"/>
        <v>0</v>
      </c>
      <c r="B16" s="714">
        <f>Crop!A16</f>
        <v>0</v>
      </c>
      <c r="C16" s="260">
        <f>Crop!N16</f>
        <v>0</v>
      </c>
      <c r="D16" s="101"/>
      <c r="E16" s="101"/>
      <c r="F16" s="101"/>
      <c r="G16" s="101"/>
      <c r="H16" s="101"/>
      <c r="I16" s="101"/>
      <c r="J16" s="101"/>
      <c r="K16" s="101"/>
      <c r="L16" s="101"/>
      <c r="M16" s="101"/>
      <c r="N16" s="101"/>
      <c r="O16" s="221">
        <f t="shared" si="1"/>
        <v>0</v>
      </c>
      <c r="P16" s="523"/>
      <c r="Q16" s="183">
        <v>1</v>
      </c>
      <c r="R16" s="78"/>
      <c r="S16" s="404">
        <v>11</v>
      </c>
      <c r="T16" s="411" t="s">
        <v>355</v>
      </c>
      <c r="U16" s="183" t="s">
        <v>356</v>
      </c>
      <c r="V16" s="411" t="s">
        <v>349</v>
      </c>
      <c r="W16" s="183" t="s">
        <v>350</v>
      </c>
      <c r="X16" s="411" t="s">
        <v>351</v>
      </c>
      <c r="Y16" s="183" t="s">
        <v>352</v>
      </c>
      <c r="Z16" s="411" t="s">
        <v>139</v>
      </c>
      <c r="AA16" s="183" t="s">
        <v>140</v>
      </c>
      <c r="AB16" s="411" t="s">
        <v>141</v>
      </c>
      <c r="AC16" s="183" t="s">
        <v>353</v>
      </c>
      <c r="AD16" s="411" t="s">
        <v>243</v>
      </c>
      <c r="AE16" s="405" t="s">
        <v>354</v>
      </c>
      <c r="AF16" s="78"/>
      <c r="AG16" s="78"/>
      <c r="AH16" s="78"/>
      <c r="AI16" s="78"/>
      <c r="AJ16" s="78"/>
      <c r="AK16" s="78"/>
      <c r="AL16" s="78"/>
      <c r="AM16" s="78"/>
      <c r="AN16" s="78"/>
      <c r="AO16" s="78"/>
      <c r="AP16" s="78"/>
      <c r="AQ16" s="78"/>
      <c r="AR16" s="78"/>
    </row>
    <row r="17" spans="1:44" ht="15" customHeight="1">
      <c r="A17" s="1124">
        <f t="shared" si="0"/>
        <v>0</v>
      </c>
      <c r="B17" s="714">
        <f>Crop!A17</f>
        <v>0</v>
      </c>
      <c r="C17" s="260">
        <f>Crop!N17</f>
        <v>0</v>
      </c>
      <c r="D17" s="101"/>
      <c r="E17" s="101"/>
      <c r="F17" s="101"/>
      <c r="G17" s="101"/>
      <c r="H17" s="101"/>
      <c r="I17" s="101"/>
      <c r="J17" s="101"/>
      <c r="K17" s="101"/>
      <c r="L17" s="101"/>
      <c r="M17" s="101"/>
      <c r="N17" s="101"/>
      <c r="O17" s="221">
        <f t="shared" si="1"/>
        <v>0</v>
      </c>
      <c r="P17" s="523"/>
      <c r="Q17" s="183">
        <v>1</v>
      </c>
      <c r="R17" s="78"/>
      <c r="S17" s="406">
        <v>12</v>
      </c>
      <c r="T17" s="407" t="s">
        <v>356</v>
      </c>
      <c r="U17" s="407" t="s">
        <v>349</v>
      </c>
      <c r="V17" s="407" t="s">
        <v>350</v>
      </c>
      <c r="W17" s="407" t="s">
        <v>351</v>
      </c>
      <c r="X17" s="407" t="s">
        <v>352</v>
      </c>
      <c r="Y17" s="407" t="s">
        <v>139</v>
      </c>
      <c r="Z17" s="407" t="s">
        <v>140</v>
      </c>
      <c r="AA17" s="407" t="s">
        <v>141</v>
      </c>
      <c r="AB17" s="407" t="s">
        <v>353</v>
      </c>
      <c r="AC17" s="407" t="s">
        <v>243</v>
      </c>
      <c r="AD17" s="407" t="s">
        <v>354</v>
      </c>
      <c r="AE17" s="408" t="s">
        <v>355</v>
      </c>
      <c r="AF17" s="78"/>
      <c r="AG17" s="78"/>
      <c r="AH17" s="78"/>
      <c r="AI17" s="78"/>
      <c r="AJ17" s="78"/>
      <c r="AK17" s="78"/>
      <c r="AL17" s="78"/>
      <c r="AM17" s="78"/>
      <c r="AN17" s="78"/>
      <c r="AO17" s="78"/>
      <c r="AP17" s="78"/>
      <c r="AQ17" s="78"/>
      <c r="AR17" s="78"/>
    </row>
    <row r="18" spans="1:44" ht="15" customHeight="1">
      <c r="A18" s="1124">
        <f t="shared" si="0"/>
        <v>0</v>
      </c>
      <c r="B18" s="714">
        <f>Crop!A18</f>
        <v>0</v>
      </c>
      <c r="C18" s="260">
        <f>Crop!N18</f>
        <v>0</v>
      </c>
      <c r="D18" s="101"/>
      <c r="E18" s="101"/>
      <c r="F18" s="101"/>
      <c r="G18" s="101"/>
      <c r="H18" s="101"/>
      <c r="I18" s="101"/>
      <c r="J18" s="101"/>
      <c r="K18" s="101"/>
      <c r="L18" s="101"/>
      <c r="M18" s="101"/>
      <c r="N18" s="101"/>
      <c r="O18" s="221">
        <f t="shared" si="1"/>
        <v>0</v>
      </c>
      <c r="P18" s="523"/>
      <c r="Q18" s="183">
        <v>1</v>
      </c>
      <c r="R18" s="183"/>
      <c r="S18" s="183" t="s">
        <v>433</v>
      </c>
      <c r="T18" s="411"/>
      <c r="U18" s="183"/>
      <c r="V18" s="411"/>
      <c r="W18" s="183"/>
      <c r="X18" s="411"/>
      <c r="Y18" s="183"/>
      <c r="Z18" s="411"/>
      <c r="AA18" s="183"/>
      <c r="AB18" s="411"/>
      <c r="AC18" s="183"/>
      <c r="AD18" s="411"/>
      <c r="AE18" s="402"/>
      <c r="AF18" s="78"/>
      <c r="AG18" s="78"/>
      <c r="AH18" s="78"/>
      <c r="AI18" s="78"/>
      <c r="AJ18" s="78"/>
      <c r="AK18" s="78"/>
      <c r="AL18" s="78"/>
      <c r="AM18" s="78"/>
      <c r="AN18" s="78"/>
      <c r="AO18" s="78"/>
      <c r="AP18" s="78"/>
      <c r="AQ18" s="78"/>
      <c r="AR18" s="78"/>
    </row>
    <row r="19" spans="1:44" ht="15" customHeight="1">
      <c r="A19" s="1124">
        <f t="shared" si="0"/>
        <v>0</v>
      </c>
      <c r="B19" s="714">
        <f>Crop!A19</f>
        <v>0</v>
      </c>
      <c r="C19" s="260">
        <f>Crop!N19</f>
        <v>0</v>
      </c>
      <c r="D19" s="101"/>
      <c r="E19" s="101"/>
      <c r="F19" s="101"/>
      <c r="G19" s="101"/>
      <c r="H19" s="101"/>
      <c r="I19" s="101"/>
      <c r="J19" s="101"/>
      <c r="K19" s="101"/>
      <c r="L19" s="101"/>
      <c r="M19" s="101"/>
      <c r="N19" s="101"/>
      <c r="O19" s="221">
        <f t="shared" si="1"/>
        <v>0</v>
      </c>
      <c r="P19" s="523"/>
      <c r="Q19" s="183">
        <v>1</v>
      </c>
      <c r="R19" s="183"/>
      <c r="S19" s="183"/>
      <c r="T19" s="411"/>
      <c r="U19" s="183"/>
      <c r="V19" s="411"/>
      <c r="W19" s="183"/>
      <c r="X19" s="411"/>
      <c r="Y19" s="183"/>
      <c r="Z19" s="411"/>
      <c r="AA19" s="183"/>
      <c r="AB19" s="411"/>
      <c r="AC19" s="183"/>
      <c r="AD19" s="411"/>
      <c r="AE19" s="183"/>
      <c r="AF19" s="78"/>
      <c r="AG19" s="78"/>
      <c r="AH19" s="78"/>
      <c r="AI19" s="78"/>
      <c r="AJ19" s="78"/>
      <c r="AK19" s="78"/>
      <c r="AL19" s="78"/>
      <c r="AM19" s="78"/>
      <c r="AN19" s="78"/>
      <c r="AO19" s="78"/>
      <c r="AP19" s="78"/>
      <c r="AQ19" s="78"/>
      <c r="AR19" s="78"/>
    </row>
    <row r="20" spans="1:44" ht="15" customHeight="1">
      <c r="A20" s="1124">
        <f t="shared" si="0"/>
        <v>0</v>
      </c>
      <c r="B20" s="714">
        <f>Crop!A20</f>
        <v>0</v>
      </c>
      <c r="C20" s="260">
        <f>Crop!N20</f>
        <v>0</v>
      </c>
      <c r="D20" s="101"/>
      <c r="E20" s="101"/>
      <c r="F20" s="101"/>
      <c r="G20" s="101"/>
      <c r="H20" s="101"/>
      <c r="I20" s="101"/>
      <c r="J20" s="101"/>
      <c r="K20" s="101"/>
      <c r="L20" s="101"/>
      <c r="M20" s="101"/>
      <c r="N20" s="101"/>
      <c r="O20" s="221">
        <f t="shared" si="1"/>
        <v>0</v>
      </c>
      <c r="P20" s="523"/>
      <c r="Q20" s="183">
        <v>1</v>
      </c>
      <c r="R20" s="183"/>
      <c r="S20" s="183"/>
      <c r="T20" s="411"/>
      <c r="U20" s="183"/>
      <c r="V20" s="411"/>
      <c r="W20" s="183"/>
      <c r="X20" s="411"/>
      <c r="Y20" s="183"/>
      <c r="Z20" s="411"/>
      <c r="AA20" s="183"/>
      <c r="AB20" s="411"/>
      <c r="AC20" s="183"/>
      <c r="AD20" s="411"/>
      <c r="AE20" s="183"/>
      <c r="AF20" s="78"/>
      <c r="AG20" s="78"/>
      <c r="AH20" s="78"/>
      <c r="AI20" s="78"/>
      <c r="AJ20" s="78"/>
      <c r="AK20" s="78"/>
      <c r="AL20" s="78"/>
      <c r="AM20" s="78"/>
      <c r="AN20" s="78"/>
      <c r="AO20" s="78"/>
      <c r="AP20" s="78"/>
      <c r="AQ20" s="78"/>
      <c r="AR20" s="78"/>
    </row>
    <row r="21" spans="1:44" ht="15" customHeight="1">
      <c r="A21" s="1124">
        <f t="shared" si="0"/>
        <v>0</v>
      </c>
      <c r="B21" s="714">
        <f>Crop!A21</f>
        <v>0</v>
      </c>
      <c r="C21" s="260">
        <f>Crop!N21</f>
        <v>0</v>
      </c>
      <c r="D21" s="101"/>
      <c r="E21" s="101"/>
      <c r="F21" s="101"/>
      <c r="G21" s="101"/>
      <c r="H21" s="101"/>
      <c r="I21" s="101"/>
      <c r="J21" s="101"/>
      <c r="K21" s="101"/>
      <c r="L21" s="101"/>
      <c r="M21" s="101"/>
      <c r="N21" s="101"/>
      <c r="O21" s="221">
        <f t="shared" si="1"/>
        <v>0</v>
      </c>
      <c r="P21" s="523"/>
      <c r="Q21" s="183">
        <v>1</v>
      </c>
      <c r="R21" s="183"/>
      <c r="S21" s="183"/>
      <c r="T21" s="411"/>
      <c r="U21" s="183"/>
      <c r="V21" s="411"/>
      <c r="W21" s="183"/>
      <c r="X21" s="411"/>
      <c r="Y21" s="183"/>
      <c r="Z21" s="411"/>
      <c r="AA21" s="183"/>
      <c r="AB21" s="411"/>
      <c r="AC21" s="183"/>
      <c r="AD21" s="411"/>
      <c r="AE21" s="183"/>
      <c r="AF21" s="78"/>
      <c r="AG21" s="78"/>
      <c r="AH21" s="78"/>
      <c r="AI21" s="78"/>
      <c r="AJ21" s="78"/>
      <c r="AK21" s="78"/>
      <c r="AL21" s="78"/>
      <c r="AM21" s="78"/>
      <c r="AN21" s="78"/>
      <c r="AO21" s="78"/>
      <c r="AP21" s="78"/>
      <c r="AQ21" s="78"/>
      <c r="AR21" s="78"/>
    </row>
    <row r="22" spans="1:44" ht="15" customHeight="1">
      <c r="A22" s="1124">
        <f t="shared" si="0"/>
        <v>0</v>
      </c>
      <c r="B22" s="714">
        <f>Crop!A22</f>
        <v>0</v>
      </c>
      <c r="C22" s="260">
        <f>Crop!N22</f>
        <v>0</v>
      </c>
      <c r="D22" s="101"/>
      <c r="E22" s="101"/>
      <c r="F22" s="101"/>
      <c r="G22" s="101"/>
      <c r="H22" s="101"/>
      <c r="I22" s="101"/>
      <c r="J22" s="101"/>
      <c r="K22" s="101"/>
      <c r="L22" s="101"/>
      <c r="M22" s="101"/>
      <c r="N22" s="101"/>
      <c r="O22" s="221">
        <f t="shared" si="1"/>
        <v>0</v>
      </c>
      <c r="P22" s="523"/>
      <c r="Q22" s="183">
        <v>1</v>
      </c>
      <c r="R22" s="183"/>
      <c r="S22" s="183"/>
      <c r="T22" s="411"/>
      <c r="U22" s="183"/>
      <c r="V22" s="411"/>
      <c r="W22" s="183"/>
      <c r="X22" s="411"/>
      <c r="Y22" s="183"/>
      <c r="Z22" s="411"/>
      <c r="AA22" s="183"/>
      <c r="AB22" s="411"/>
      <c r="AC22" s="183"/>
      <c r="AD22" s="411"/>
      <c r="AE22" s="183"/>
      <c r="AF22" s="78"/>
      <c r="AG22" s="78"/>
      <c r="AH22" s="78"/>
      <c r="AI22" s="78"/>
      <c r="AJ22" s="78"/>
      <c r="AK22" s="78"/>
      <c r="AL22" s="78"/>
      <c r="AM22" s="78"/>
      <c r="AN22" s="78"/>
      <c r="AO22" s="78"/>
      <c r="AP22" s="78"/>
      <c r="AQ22" s="78"/>
      <c r="AR22" s="78"/>
    </row>
    <row r="23" spans="1:44" ht="15" customHeight="1">
      <c r="A23" s="1124">
        <f t="shared" si="0"/>
        <v>0</v>
      </c>
      <c r="B23" s="714">
        <f>Crop!A23</f>
        <v>0</v>
      </c>
      <c r="C23" s="260">
        <f>Crop!N23</f>
        <v>0</v>
      </c>
      <c r="D23" s="101"/>
      <c r="E23" s="101"/>
      <c r="F23" s="101"/>
      <c r="G23" s="101"/>
      <c r="H23" s="101"/>
      <c r="I23" s="101"/>
      <c r="J23" s="101"/>
      <c r="K23" s="101"/>
      <c r="L23" s="101"/>
      <c r="M23" s="101"/>
      <c r="N23" s="101"/>
      <c r="O23" s="221">
        <f t="shared" si="1"/>
        <v>0</v>
      </c>
      <c r="P23" s="523"/>
      <c r="Q23" s="183">
        <v>1</v>
      </c>
      <c r="R23" s="183"/>
      <c r="S23" s="183"/>
      <c r="T23" s="411"/>
      <c r="U23" s="183"/>
      <c r="V23" s="411"/>
      <c r="W23" s="183"/>
      <c r="X23" s="411"/>
      <c r="Y23" s="183"/>
      <c r="Z23" s="411"/>
      <c r="AA23" s="183"/>
      <c r="AB23" s="411"/>
      <c r="AC23" s="183"/>
      <c r="AD23" s="411"/>
      <c r="AE23" s="183"/>
      <c r="AF23" s="78"/>
      <c r="AG23" s="78"/>
      <c r="AH23" s="78"/>
      <c r="AI23" s="78"/>
      <c r="AJ23" s="78"/>
      <c r="AK23" s="78"/>
      <c r="AL23" s="78"/>
      <c r="AM23" s="78"/>
      <c r="AN23" s="78"/>
      <c r="AO23" s="78"/>
      <c r="AP23" s="78"/>
      <c r="AQ23" s="78"/>
      <c r="AR23" s="78"/>
    </row>
    <row r="24" spans="1:44" ht="15" customHeight="1">
      <c r="A24" s="1124">
        <f t="shared" si="0"/>
        <v>0</v>
      </c>
      <c r="B24" s="714">
        <f>Crop!A24</f>
        <v>0</v>
      </c>
      <c r="C24" s="260">
        <f>Crop!N24</f>
        <v>0</v>
      </c>
      <c r="D24" s="101"/>
      <c r="E24" s="101"/>
      <c r="F24" s="101"/>
      <c r="G24" s="101"/>
      <c r="H24" s="101"/>
      <c r="I24" s="101"/>
      <c r="J24" s="101"/>
      <c r="K24" s="101"/>
      <c r="L24" s="101"/>
      <c r="M24" s="101"/>
      <c r="N24" s="101"/>
      <c r="O24" s="221">
        <f t="shared" si="1"/>
        <v>0</v>
      </c>
      <c r="P24" s="523"/>
      <c r="Q24" s="183">
        <v>1</v>
      </c>
      <c r="R24" s="183"/>
      <c r="S24" s="183"/>
      <c r="T24" s="411"/>
      <c r="U24" s="183"/>
      <c r="V24" s="411"/>
      <c r="W24" s="183"/>
      <c r="X24" s="411"/>
      <c r="Y24" s="183"/>
      <c r="Z24" s="411"/>
      <c r="AA24" s="183"/>
      <c r="AB24" s="411"/>
      <c r="AC24" s="183"/>
      <c r="AD24" s="411"/>
      <c r="AE24" s="183"/>
      <c r="AF24" s="78"/>
      <c r="AG24" s="78"/>
      <c r="AH24" s="78"/>
      <c r="AI24" s="78"/>
      <c r="AJ24" s="78"/>
      <c r="AK24" s="78"/>
      <c r="AL24" s="78"/>
      <c r="AM24" s="78"/>
      <c r="AN24" s="78"/>
      <c r="AO24" s="78"/>
      <c r="AP24" s="78"/>
      <c r="AQ24" s="78"/>
      <c r="AR24" s="78"/>
    </row>
    <row r="25" spans="1:44" ht="15" customHeight="1">
      <c r="A25" s="1124">
        <f t="shared" si="0"/>
        <v>0</v>
      </c>
      <c r="B25" s="714">
        <f>Crop!A25</f>
        <v>0</v>
      </c>
      <c r="C25" s="260">
        <f>Crop!N25</f>
        <v>0</v>
      </c>
      <c r="D25" s="101"/>
      <c r="E25" s="101"/>
      <c r="F25" s="101"/>
      <c r="G25" s="101"/>
      <c r="H25" s="101"/>
      <c r="I25" s="101"/>
      <c r="J25" s="101"/>
      <c r="K25" s="101"/>
      <c r="L25" s="101"/>
      <c r="M25" s="101"/>
      <c r="N25" s="101"/>
      <c r="O25" s="221">
        <f t="shared" si="1"/>
        <v>0</v>
      </c>
      <c r="P25" s="523"/>
      <c r="Q25" s="183">
        <v>1</v>
      </c>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row>
    <row r="26" spans="1:44" ht="15" customHeight="1">
      <c r="A26" s="1124">
        <f t="shared" si="0"/>
        <v>0</v>
      </c>
      <c r="B26" s="714">
        <f>Crop!A26</f>
        <v>0</v>
      </c>
      <c r="C26" s="260">
        <f>Crop!N26</f>
        <v>0</v>
      </c>
      <c r="D26" s="101"/>
      <c r="E26" s="101"/>
      <c r="F26" s="101"/>
      <c r="G26" s="101"/>
      <c r="H26" s="101"/>
      <c r="I26" s="101"/>
      <c r="J26" s="101"/>
      <c r="K26" s="101"/>
      <c r="L26" s="101"/>
      <c r="M26" s="101"/>
      <c r="N26" s="101"/>
      <c r="O26" s="221">
        <f t="shared" si="1"/>
        <v>0</v>
      </c>
      <c r="P26" s="523"/>
      <c r="Q26" s="183">
        <v>1</v>
      </c>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row>
    <row r="27" spans="1:44" ht="15" customHeight="1">
      <c r="A27" s="1124">
        <f t="shared" si="0"/>
        <v>0</v>
      </c>
      <c r="B27" s="1044">
        <f>Crop!A27</f>
        <v>0</v>
      </c>
      <c r="C27" s="260">
        <f>Crop!N27</f>
        <v>0</v>
      </c>
      <c r="D27" s="101"/>
      <c r="E27" s="101"/>
      <c r="F27" s="101"/>
      <c r="G27" s="101"/>
      <c r="H27" s="101"/>
      <c r="I27" s="101"/>
      <c r="J27" s="101"/>
      <c r="K27" s="101"/>
      <c r="L27" s="101"/>
      <c r="M27" s="101"/>
      <c r="N27" s="101"/>
      <c r="O27" s="221">
        <f t="shared" si="1"/>
        <v>0</v>
      </c>
      <c r="P27" s="523"/>
      <c r="Q27" s="183">
        <v>1</v>
      </c>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row>
    <row r="28" spans="1:44" ht="15" customHeight="1">
      <c r="A28" s="1124">
        <f t="shared" si="0"/>
        <v>0</v>
      </c>
      <c r="B28" s="1044">
        <f>Crop!A28</f>
        <v>0</v>
      </c>
      <c r="C28" s="260">
        <f>Crop!N28</f>
        <v>0</v>
      </c>
      <c r="D28" s="101"/>
      <c r="E28" s="101"/>
      <c r="F28" s="101"/>
      <c r="G28" s="101"/>
      <c r="H28" s="101"/>
      <c r="I28" s="101"/>
      <c r="J28" s="101"/>
      <c r="K28" s="101"/>
      <c r="L28" s="101"/>
      <c r="M28" s="101"/>
      <c r="N28" s="101"/>
      <c r="O28" s="221">
        <f t="shared" si="1"/>
        <v>0</v>
      </c>
      <c r="P28" s="523"/>
      <c r="Q28" s="183">
        <v>1</v>
      </c>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row>
    <row r="29" spans="1:44" ht="15" customHeight="1">
      <c r="A29" s="1124">
        <f t="shared" si="0"/>
        <v>0</v>
      </c>
      <c r="B29" s="1044">
        <f>Crop!A29</f>
        <v>0</v>
      </c>
      <c r="C29" s="260">
        <f>Crop!N29</f>
        <v>0</v>
      </c>
      <c r="D29" s="101"/>
      <c r="E29" s="101"/>
      <c r="F29" s="101"/>
      <c r="G29" s="101"/>
      <c r="H29" s="101"/>
      <c r="I29" s="101"/>
      <c r="J29" s="101"/>
      <c r="K29" s="101"/>
      <c r="L29" s="101"/>
      <c r="M29" s="101"/>
      <c r="N29" s="101"/>
      <c r="O29" s="221">
        <f t="shared" si="1"/>
        <v>0</v>
      </c>
      <c r="P29" s="523"/>
      <c r="Q29" s="183">
        <v>1</v>
      </c>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row>
    <row r="30" spans="1:44" ht="15" customHeight="1">
      <c r="A30" s="1124">
        <f t="shared" si="0"/>
        <v>0</v>
      </c>
      <c r="B30" s="1044">
        <f>Crop!A30</f>
        <v>0</v>
      </c>
      <c r="C30" s="260">
        <f>Crop!N30</f>
        <v>0</v>
      </c>
      <c r="D30" s="101"/>
      <c r="E30" s="101"/>
      <c r="F30" s="101"/>
      <c r="G30" s="101"/>
      <c r="H30" s="101"/>
      <c r="I30" s="101"/>
      <c r="J30" s="101"/>
      <c r="K30" s="101"/>
      <c r="L30" s="101"/>
      <c r="M30" s="101"/>
      <c r="N30" s="101"/>
      <c r="O30" s="221">
        <f t="shared" si="1"/>
        <v>0</v>
      </c>
      <c r="P30" s="523"/>
      <c r="Q30" s="183">
        <v>1</v>
      </c>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row>
    <row r="31" spans="1:44" ht="15" customHeight="1">
      <c r="A31" s="1124">
        <f t="shared" si="0"/>
        <v>0</v>
      </c>
      <c r="B31" s="1044">
        <f>Crop!A31</f>
        <v>0</v>
      </c>
      <c r="C31" s="260">
        <f>Crop!N31</f>
        <v>0</v>
      </c>
      <c r="D31" s="101"/>
      <c r="E31" s="101"/>
      <c r="F31" s="101"/>
      <c r="G31" s="101"/>
      <c r="H31" s="101"/>
      <c r="I31" s="101"/>
      <c r="J31" s="101"/>
      <c r="K31" s="101"/>
      <c r="L31" s="101"/>
      <c r="M31" s="101"/>
      <c r="N31" s="101"/>
      <c r="O31" s="221">
        <f t="shared" si="1"/>
        <v>0</v>
      </c>
      <c r="P31" s="523"/>
      <c r="Q31" s="183">
        <v>1</v>
      </c>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row>
    <row r="32" spans="1:44" ht="15" customHeight="1">
      <c r="A32" s="1124">
        <f t="shared" si="0"/>
        <v>0</v>
      </c>
      <c r="B32" s="1044">
        <f>Crop!A32</f>
        <v>0</v>
      </c>
      <c r="C32" s="260">
        <f>Crop!N32</f>
        <v>0</v>
      </c>
      <c r="D32" s="101"/>
      <c r="E32" s="101"/>
      <c r="F32" s="101"/>
      <c r="G32" s="101"/>
      <c r="H32" s="101"/>
      <c r="I32" s="101"/>
      <c r="J32" s="101"/>
      <c r="K32" s="101"/>
      <c r="L32" s="101"/>
      <c r="M32" s="101"/>
      <c r="N32" s="101"/>
      <c r="O32" s="221">
        <f t="shared" si="1"/>
        <v>0</v>
      </c>
      <c r="P32" s="523"/>
      <c r="Q32" s="183">
        <v>1</v>
      </c>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5" customHeight="1">
      <c r="A33" s="1124">
        <f t="shared" si="0"/>
        <v>0</v>
      </c>
      <c r="B33" s="1044">
        <f>Crop!A33</f>
        <v>0</v>
      </c>
      <c r="C33" s="260">
        <f>Crop!N33</f>
        <v>0</v>
      </c>
      <c r="D33" s="101"/>
      <c r="E33" s="101"/>
      <c r="F33" s="101"/>
      <c r="G33" s="101"/>
      <c r="H33" s="101"/>
      <c r="I33" s="101"/>
      <c r="J33" s="101"/>
      <c r="K33" s="101"/>
      <c r="L33" s="101"/>
      <c r="M33" s="101"/>
      <c r="N33" s="101"/>
      <c r="O33" s="221">
        <f t="shared" si="1"/>
        <v>0</v>
      </c>
      <c r="P33" s="523"/>
      <c r="Q33" s="183">
        <v>1</v>
      </c>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5" customHeight="1">
      <c r="A34" s="1124">
        <f t="shared" si="0"/>
        <v>0</v>
      </c>
      <c r="B34" s="1044">
        <f>Crop!A34</f>
        <v>0</v>
      </c>
      <c r="C34" s="260">
        <f>Crop!N34</f>
        <v>0</v>
      </c>
      <c r="D34" s="101"/>
      <c r="E34" s="101"/>
      <c r="F34" s="101"/>
      <c r="G34" s="101"/>
      <c r="H34" s="101"/>
      <c r="I34" s="101"/>
      <c r="J34" s="101"/>
      <c r="K34" s="101"/>
      <c r="L34" s="101"/>
      <c r="M34" s="101"/>
      <c r="N34" s="101"/>
      <c r="O34" s="221">
        <f t="shared" si="1"/>
        <v>0</v>
      </c>
      <c r="P34" s="523"/>
      <c r="Q34" s="183">
        <v>1</v>
      </c>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5" customHeight="1">
      <c r="A35" s="1124">
        <f t="shared" si="0"/>
        <v>0</v>
      </c>
      <c r="B35" s="1044">
        <f>Crop!A35</f>
        <v>0</v>
      </c>
      <c r="C35" s="260">
        <f>Crop!N35</f>
        <v>0</v>
      </c>
      <c r="D35" s="101"/>
      <c r="E35" s="101"/>
      <c r="F35" s="101"/>
      <c r="G35" s="101"/>
      <c r="H35" s="101"/>
      <c r="I35" s="101"/>
      <c r="J35" s="101"/>
      <c r="K35" s="101"/>
      <c r="L35" s="101"/>
      <c r="M35" s="101"/>
      <c r="N35" s="101"/>
      <c r="O35" s="221">
        <f t="shared" si="1"/>
        <v>0</v>
      </c>
      <c r="P35" s="523"/>
      <c r="Q35" s="183">
        <v>1</v>
      </c>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row>
    <row r="36" spans="1:44" ht="15" customHeight="1">
      <c r="A36" s="1124">
        <f t="shared" si="0"/>
        <v>0</v>
      </c>
      <c r="B36" s="1044">
        <f>Crop!A36</f>
        <v>0</v>
      </c>
      <c r="C36" s="260">
        <f>Crop!N36</f>
        <v>0</v>
      </c>
      <c r="D36" s="101"/>
      <c r="E36" s="101"/>
      <c r="F36" s="101"/>
      <c r="G36" s="101"/>
      <c r="H36" s="101"/>
      <c r="I36" s="101"/>
      <c r="J36" s="101"/>
      <c r="K36" s="101"/>
      <c r="L36" s="101"/>
      <c r="M36" s="101"/>
      <c r="N36" s="101"/>
      <c r="O36" s="221">
        <f t="shared" si="1"/>
        <v>0</v>
      </c>
      <c r="P36" s="523"/>
      <c r="Q36" s="183">
        <v>1</v>
      </c>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row>
    <row r="37" spans="1:44" ht="15" customHeight="1">
      <c r="A37" s="1124">
        <f t="shared" si="0"/>
        <v>0</v>
      </c>
      <c r="B37" s="1044">
        <f>Crop!A37</f>
        <v>0</v>
      </c>
      <c r="C37" s="260">
        <f>Crop!N37</f>
        <v>0</v>
      </c>
      <c r="D37" s="101"/>
      <c r="E37" s="101"/>
      <c r="F37" s="101"/>
      <c r="G37" s="101"/>
      <c r="H37" s="101"/>
      <c r="I37" s="101"/>
      <c r="J37" s="101"/>
      <c r="K37" s="101"/>
      <c r="L37" s="101"/>
      <c r="M37" s="101"/>
      <c r="N37" s="101"/>
      <c r="O37" s="221">
        <f t="shared" si="1"/>
        <v>0</v>
      </c>
      <c r="P37" s="523"/>
      <c r="Q37" s="183">
        <v>1</v>
      </c>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row>
    <row r="38" spans="1:44" ht="15" customHeight="1">
      <c r="A38" s="1124"/>
      <c r="B38" s="422" t="s">
        <v>371</v>
      </c>
      <c r="C38" s="442">
        <f>SUM(C7:C37)</f>
        <v>0</v>
      </c>
      <c r="D38" s="328">
        <f>SUM(D7:D37)</f>
        <v>0</v>
      </c>
      <c r="E38" s="328">
        <f aca="true" t="shared" si="2" ref="E38:N38">SUM(E7:E37)</f>
        <v>0</v>
      </c>
      <c r="F38" s="328">
        <f t="shared" si="2"/>
        <v>0</v>
      </c>
      <c r="G38" s="328">
        <f t="shared" si="2"/>
        <v>0</v>
      </c>
      <c r="H38" s="328">
        <f t="shared" si="2"/>
        <v>0</v>
      </c>
      <c r="I38" s="328">
        <f t="shared" si="2"/>
        <v>0</v>
      </c>
      <c r="J38" s="328">
        <f t="shared" si="2"/>
        <v>0</v>
      </c>
      <c r="K38" s="328">
        <f t="shared" si="2"/>
        <v>0</v>
      </c>
      <c r="L38" s="328">
        <f t="shared" si="2"/>
        <v>0</v>
      </c>
      <c r="M38" s="328">
        <f t="shared" si="2"/>
        <v>0</v>
      </c>
      <c r="N38" s="328">
        <f t="shared" si="2"/>
        <v>0</v>
      </c>
      <c r="O38" s="505">
        <f>SUM(O7:O37)</f>
        <v>0</v>
      </c>
      <c r="P38" s="524"/>
      <c r="Q38" s="183"/>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row>
    <row r="39" spans="1:44" ht="15" customHeight="1">
      <c r="A39" s="1120"/>
      <c r="B39" s="423" t="s">
        <v>206</v>
      </c>
      <c r="C39" s="441"/>
      <c r="D39" s="222"/>
      <c r="E39" s="222"/>
      <c r="F39" s="222"/>
      <c r="G39" s="222"/>
      <c r="H39" s="222"/>
      <c r="I39" s="222"/>
      <c r="J39" s="222"/>
      <c r="K39" s="222"/>
      <c r="L39" s="222"/>
      <c r="M39" s="222"/>
      <c r="N39" s="222"/>
      <c r="O39" s="221"/>
      <c r="P39" s="523"/>
      <c r="Q39" s="183"/>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5" customHeight="1">
      <c r="A40" s="1120">
        <f>IF(O40&lt;=-1,"Neg#",0)</f>
        <v>0</v>
      </c>
      <c r="B40" s="424">
        <f>Livestock!A8</f>
        <v>0</v>
      </c>
      <c r="C40" s="417">
        <f>Livestock!R8</f>
        <v>0</v>
      </c>
      <c r="D40" s="376"/>
      <c r="E40" s="376"/>
      <c r="F40" s="376"/>
      <c r="G40" s="376"/>
      <c r="H40" s="376"/>
      <c r="I40" s="376"/>
      <c r="J40" s="376"/>
      <c r="K40" s="376"/>
      <c r="L40" s="376"/>
      <c r="M40" s="376"/>
      <c r="N40" s="376"/>
      <c r="O40" s="221">
        <f aca="true" t="shared" si="3" ref="O40:O46">C40-SUM(D40:N40)</f>
        <v>0</v>
      </c>
      <c r="P40" s="523"/>
      <c r="Q40" s="183">
        <v>1</v>
      </c>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row>
    <row r="41" spans="1:44" ht="15" customHeight="1">
      <c r="A41" s="1120">
        <f aca="true" t="shared" si="4" ref="A41:A46">IF(O41&lt;=-1,"Neg#",0)</f>
        <v>0</v>
      </c>
      <c r="B41" s="424">
        <f>Livestock!A9</f>
        <v>0</v>
      </c>
      <c r="C41" s="417">
        <f>Livestock!R9</f>
        <v>0</v>
      </c>
      <c r="D41" s="101"/>
      <c r="E41" s="101"/>
      <c r="F41" s="101"/>
      <c r="G41" s="101"/>
      <c r="H41" s="101"/>
      <c r="I41" s="101"/>
      <c r="J41" s="101"/>
      <c r="K41" s="101"/>
      <c r="L41" s="101"/>
      <c r="M41" s="101"/>
      <c r="N41" s="101"/>
      <c r="O41" s="221">
        <f t="shared" si="3"/>
        <v>0</v>
      </c>
      <c r="P41" s="523"/>
      <c r="Q41" s="183">
        <v>1</v>
      </c>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row>
    <row r="42" spans="1:44" ht="15" customHeight="1">
      <c r="A42" s="1120">
        <f t="shared" si="4"/>
        <v>0</v>
      </c>
      <c r="B42" s="424">
        <f>Livestock!A10</f>
        <v>0</v>
      </c>
      <c r="C42" s="417">
        <f>Livestock!R10</f>
        <v>0</v>
      </c>
      <c r="D42" s="101"/>
      <c r="E42" s="101"/>
      <c r="F42" s="101"/>
      <c r="G42" s="101"/>
      <c r="H42" s="101"/>
      <c r="I42" s="101"/>
      <c r="J42" s="101"/>
      <c r="K42" s="101"/>
      <c r="L42" s="101"/>
      <c r="M42" s="101"/>
      <c r="N42" s="101"/>
      <c r="O42" s="221">
        <f t="shared" si="3"/>
        <v>0</v>
      </c>
      <c r="P42" s="523"/>
      <c r="Q42" s="183">
        <v>1</v>
      </c>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row>
    <row r="43" spans="1:44" ht="15" customHeight="1">
      <c r="A43" s="1120">
        <f t="shared" si="4"/>
        <v>0</v>
      </c>
      <c r="B43" s="424">
        <f>Livestock!A11</f>
        <v>0</v>
      </c>
      <c r="C43" s="417">
        <f>Livestock!R11</f>
        <v>0</v>
      </c>
      <c r="D43" s="101"/>
      <c r="E43" s="178"/>
      <c r="F43" s="178"/>
      <c r="G43" s="101"/>
      <c r="H43" s="101"/>
      <c r="I43" s="101"/>
      <c r="J43" s="101"/>
      <c r="K43" s="101"/>
      <c r="L43" s="101"/>
      <c r="M43" s="101"/>
      <c r="N43" s="101"/>
      <c r="O43" s="221">
        <f t="shared" si="3"/>
        <v>0</v>
      </c>
      <c r="P43" s="523"/>
      <c r="Q43" s="183">
        <v>1</v>
      </c>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row>
    <row r="44" spans="1:44" ht="15" customHeight="1">
      <c r="A44" s="1120">
        <f t="shared" si="4"/>
        <v>0</v>
      </c>
      <c r="B44" s="424">
        <f>Livestock!A12</f>
        <v>0</v>
      </c>
      <c r="C44" s="417">
        <f>Livestock!R12</f>
        <v>0</v>
      </c>
      <c r="D44" s="101"/>
      <c r="E44" s="178"/>
      <c r="F44" s="178"/>
      <c r="G44" s="101"/>
      <c r="H44" s="101"/>
      <c r="I44" s="101"/>
      <c r="J44" s="101"/>
      <c r="K44" s="101"/>
      <c r="L44" s="101"/>
      <c r="M44" s="101"/>
      <c r="N44" s="101"/>
      <c r="O44" s="221">
        <f t="shared" si="3"/>
        <v>0</v>
      </c>
      <c r="P44" s="523"/>
      <c r="Q44" s="183">
        <v>1</v>
      </c>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row>
    <row r="45" spans="1:44" ht="15" customHeight="1">
      <c r="A45" s="1120">
        <f t="shared" si="4"/>
        <v>0</v>
      </c>
      <c r="B45" s="424">
        <f>Livestock!A13</f>
        <v>0</v>
      </c>
      <c r="C45" s="417">
        <f>Livestock!R13</f>
        <v>0</v>
      </c>
      <c r="D45" s="101"/>
      <c r="E45" s="178"/>
      <c r="F45" s="178"/>
      <c r="G45" s="101"/>
      <c r="H45" s="101"/>
      <c r="I45" s="101"/>
      <c r="J45" s="101"/>
      <c r="K45" s="101"/>
      <c r="L45" s="101"/>
      <c r="M45" s="101"/>
      <c r="N45" s="101"/>
      <c r="O45" s="221">
        <f t="shared" si="3"/>
        <v>0</v>
      </c>
      <c r="P45" s="523"/>
      <c r="Q45" s="183">
        <v>1</v>
      </c>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row>
    <row r="46" spans="1:44" ht="15" customHeight="1">
      <c r="A46" s="1120">
        <f t="shared" si="4"/>
        <v>0</v>
      </c>
      <c r="B46" s="424">
        <f>Livestock!A14</f>
        <v>0</v>
      </c>
      <c r="C46" s="417">
        <f>Livestock!R14</f>
        <v>0</v>
      </c>
      <c r="D46" s="375"/>
      <c r="E46" s="375"/>
      <c r="F46" s="375"/>
      <c r="G46" s="375"/>
      <c r="H46" s="375"/>
      <c r="I46" s="375"/>
      <c r="J46" s="375"/>
      <c r="K46" s="375"/>
      <c r="L46" s="375"/>
      <c r="M46" s="375"/>
      <c r="N46" s="375"/>
      <c r="O46" s="221">
        <f t="shared" si="3"/>
        <v>0</v>
      </c>
      <c r="P46" s="523"/>
      <c r="Q46" s="183">
        <v>1</v>
      </c>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row>
    <row r="47" spans="1:44" ht="15" customHeight="1">
      <c r="A47" s="1120"/>
      <c r="B47" s="425" t="s">
        <v>370</v>
      </c>
      <c r="C47" s="443">
        <f>SUM(C40:C46)</f>
        <v>0</v>
      </c>
      <c r="D47" s="328">
        <f>SUM(D40:D46)</f>
        <v>0</v>
      </c>
      <c r="E47" s="328">
        <f aca="true" t="shared" si="5" ref="E47:N47">SUM(E40:E46)</f>
        <v>0</v>
      </c>
      <c r="F47" s="328">
        <f t="shared" si="5"/>
        <v>0</v>
      </c>
      <c r="G47" s="328">
        <f t="shared" si="5"/>
        <v>0</v>
      </c>
      <c r="H47" s="328">
        <f t="shared" si="5"/>
        <v>0</v>
      </c>
      <c r="I47" s="328">
        <f t="shared" si="5"/>
        <v>0</v>
      </c>
      <c r="J47" s="328">
        <f t="shared" si="5"/>
        <v>0</v>
      </c>
      <c r="K47" s="328">
        <f t="shared" si="5"/>
        <v>0</v>
      </c>
      <c r="L47" s="328">
        <f t="shared" si="5"/>
        <v>0</v>
      </c>
      <c r="M47" s="328">
        <f t="shared" si="5"/>
        <v>0</v>
      </c>
      <c r="N47" s="328">
        <f t="shared" si="5"/>
        <v>0</v>
      </c>
      <c r="O47" s="505">
        <f>SUM(O40:O46)</f>
        <v>0</v>
      </c>
      <c r="P47" s="524"/>
      <c r="Q47" s="183"/>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row>
    <row r="48" spans="1:44" ht="15" customHeight="1">
      <c r="A48" s="1119"/>
      <c r="B48" s="423" t="s">
        <v>207</v>
      </c>
      <c r="C48" s="441"/>
      <c r="D48" s="222"/>
      <c r="E48" s="222"/>
      <c r="F48" s="222"/>
      <c r="G48" s="222"/>
      <c r="H48" s="222"/>
      <c r="I48" s="222"/>
      <c r="J48" s="222"/>
      <c r="K48" s="222"/>
      <c r="L48" s="222"/>
      <c r="M48" s="222"/>
      <c r="N48" s="222"/>
      <c r="O48" s="221"/>
      <c r="P48" s="523"/>
      <c r="Q48" s="183"/>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row>
    <row r="49" spans="1:44" ht="15" customHeight="1">
      <c r="A49" s="1119">
        <f>IF(O49&lt;=-1,"Neg#",0)</f>
        <v>0</v>
      </c>
      <c r="B49" s="424">
        <f>Livestock!A17</f>
        <v>0</v>
      </c>
      <c r="C49" s="417">
        <f>Livestock!R17</f>
        <v>0</v>
      </c>
      <c r="D49" s="377"/>
      <c r="E49" s="96"/>
      <c r="F49" s="377"/>
      <c r="G49" s="377"/>
      <c r="H49" s="377"/>
      <c r="I49" s="377"/>
      <c r="J49" s="377"/>
      <c r="K49" s="377"/>
      <c r="L49" s="377"/>
      <c r="M49" s="377"/>
      <c r="N49" s="377"/>
      <c r="O49" s="221">
        <f aca="true" t="shared" si="6" ref="O49:O57">C49-SUM(D49:N49)</f>
        <v>0</v>
      </c>
      <c r="P49" s="523"/>
      <c r="Q49" s="183">
        <v>1</v>
      </c>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row>
    <row r="50" spans="1:44" ht="15" customHeight="1">
      <c r="A50" s="1119">
        <f aca="true" t="shared" si="7" ref="A50:A57">IF(O50&lt;=-1,"Neg#",0)</f>
        <v>0</v>
      </c>
      <c r="B50" s="424">
        <f>Livestock!A18</f>
        <v>0</v>
      </c>
      <c r="C50" s="417">
        <f>Livestock!R18</f>
        <v>0</v>
      </c>
      <c r="D50" s="101"/>
      <c r="E50" s="101"/>
      <c r="F50" s="101"/>
      <c r="G50" s="101"/>
      <c r="H50" s="101"/>
      <c r="I50" s="101"/>
      <c r="J50" s="101"/>
      <c r="K50" s="101"/>
      <c r="L50" s="101"/>
      <c r="M50" s="101"/>
      <c r="N50" s="101"/>
      <c r="O50" s="221">
        <f t="shared" si="6"/>
        <v>0</v>
      </c>
      <c r="P50" s="523"/>
      <c r="Q50" s="183">
        <v>1</v>
      </c>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row>
    <row r="51" spans="1:44" ht="15" customHeight="1">
      <c r="A51" s="1119">
        <f t="shared" si="7"/>
        <v>0</v>
      </c>
      <c r="B51" s="424">
        <f>Livestock!A19</f>
        <v>0</v>
      </c>
      <c r="C51" s="417">
        <f>Livestock!R19</f>
        <v>0</v>
      </c>
      <c r="D51" s="101"/>
      <c r="E51" s="178"/>
      <c r="F51" s="101"/>
      <c r="G51" s="101"/>
      <c r="H51" s="101"/>
      <c r="I51" s="101"/>
      <c r="J51" s="101"/>
      <c r="K51" s="101"/>
      <c r="L51" s="101"/>
      <c r="M51" s="101"/>
      <c r="N51" s="101"/>
      <c r="O51" s="221">
        <f t="shared" si="6"/>
        <v>0</v>
      </c>
      <c r="P51" s="523"/>
      <c r="Q51" s="183">
        <v>1</v>
      </c>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row>
    <row r="52" spans="1:44" ht="15" customHeight="1">
      <c r="A52" s="1119">
        <f t="shared" si="7"/>
        <v>0</v>
      </c>
      <c r="B52" s="424">
        <f>Livestock!A20</f>
        <v>0</v>
      </c>
      <c r="C52" s="417">
        <f>Livestock!R20</f>
        <v>0</v>
      </c>
      <c r="D52" s="101"/>
      <c r="E52" s="101"/>
      <c r="F52" s="101"/>
      <c r="G52" s="101"/>
      <c r="H52" s="101"/>
      <c r="I52" s="101"/>
      <c r="J52" s="101"/>
      <c r="K52" s="101"/>
      <c r="L52" s="101"/>
      <c r="M52" s="101"/>
      <c r="N52" s="101"/>
      <c r="O52" s="221">
        <f t="shared" si="6"/>
        <v>0</v>
      </c>
      <c r="P52" s="523"/>
      <c r="Q52" s="183">
        <v>1</v>
      </c>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row>
    <row r="53" spans="1:44" ht="15" customHeight="1">
      <c r="A53" s="1119">
        <f t="shared" si="7"/>
        <v>0</v>
      </c>
      <c r="B53" s="424">
        <f>Livestock!A21</f>
        <v>0</v>
      </c>
      <c r="C53" s="417">
        <f>Livestock!R21</f>
        <v>0</v>
      </c>
      <c r="D53" s="101"/>
      <c r="E53" s="101"/>
      <c r="F53" s="101"/>
      <c r="G53" s="101"/>
      <c r="H53" s="101"/>
      <c r="I53" s="101"/>
      <c r="J53" s="101"/>
      <c r="K53" s="101"/>
      <c r="L53" s="101"/>
      <c r="M53" s="101"/>
      <c r="N53" s="101"/>
      <c r="O53" s="221">
        <f t="shared" si="6"/>
        <v>0</v>
      </c>
      <c r="P53" s="523"/>
      <c r="Q53" s="183">
        <v>1</v>
      </c>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row>
    <row r="54" spans="1:44" ht="15" customHeight="1">
      <c r="A54" s="1119">
        <f t="shared" si="7"/>
        <v>0</v>
      </c>
      <c r="B54" s="424">
        <f>Livestock!A22</f>
        <v>0</v>
      </c>
      <c r="C54" s="417">
        <f>Livestock!R22</f>
        <v>0</v>
      </c>
      <c r="D54" s="101"/>
      <c r="E54" s="372"/>
      <c r="F54" s="101"/>
      <c r="G54" s="101"/>
      <c r="H54" s="101"/>
      <c r="I54" s="101"/>
      <c r="J54" s="101"/>
      <c r="K54" s="101"/>
      <c r="L54" s="101"/>
      <c r="M54" s="101"/>
      <c r="N54" s="101"/>
      <c r="O54" s="221">
        <f t="shared" si="6"/>
        <v>0</v>
      </c>
      <c r="P54" s="523"/>
      <c r="Q54" s="183">
        <v>1</v>
      </c>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row>
    <row r="55" spans="1:44" ht="15" customHeight="1">
      <c r="A55" s="1119">
        <f t="shared" si="7"/>
        <v>0</v>
      </c>
      <c r="B55" s="424">
        <f>Livestock!A23</f>
        <v>0</v>
      </c>
      <c r="C55" s="417">
        <f>Livestock!R23</f>
        <v>0</v>
      </c>
      <c r="D55" s="101"/>
      <c r="E55" s="101"/>
      <c r="F55" s="101"/>
      <c r="G55" s="101"/>
      <c r="H55" s="101"/>
      <c r="I55" s="101"/>
      <c r="J55" s="101"/>
      <c r="K55" s="101"/>
      <c r="L55" s="101"/>
      <c r="M55" s="101"/>
      <c r="N55" s="101"/>
      <c r="O55" s="221">
        <f t="shared" si="6"/>
        <v>0</v>
      </c>
      <c r="P55" s="523"/>
      <c r="Q55" s="183">
        <v>1</v>
      </c>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row>
    <row r="56" spans="1:44" ht="15" customHeight="1">
      <c r="A56" s="1119">
        <f t="shared" si="7"/>
        <v>0</v>
      </c>
      <c r="B56" s="424">
        <f>Livestock!A24</f>
        <v>0</v>
      </c>
      <c r="C56" s="417">
        <f>Livestock!R24</f>
        <v>0</v>
      </c>
      <c r="D56" s="101"/>
      <c r="E56" s="101"/>
      <c r="F56" s="101"/>
      <c r="G56" s="101"/>
      <c r="H56" s="101"/>
      <c r="I56" s="101"/>
      <c r="J56" s="101"/>
      <c r="K56" s="101"/>
      <c r="L56" s="101"/>
      <c r="M56" s="101"/>
      <c r="N56" s="101"/>
      <c r="O56" s="221">
        <f t="shared" si="6"/>
        <v>0</v>
      </c>
      <c r="P56" s="523"/>
      <c r="Q56" s="183">
        <v>1</v>
      </c>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row>
    <row r="57" spans="1:44" ht="15" customHeight="1">
      <c r="A57" s="1119">
        <f t="shared" si="7"/>
        <v>0</v>
      </c>
      <c r="B57" s="421">
        <f>Livestock!A25</f>
        <v>0</v>
      </c>
      <c r="C57" s="417">
        <f>Livestock!R25</f>
        <v>0</v>
      </c>
      <c r="D57" s="375"/>
      <c r="E57" s="375"/>
      <c r="F57" s="375"/>
      <c r="G57" s="375"/>
      <c r="H57" s="375"/>
      <c r="I57" s="375"/>
      <c r="J57" s="375"/>
      <c r="K57" s="375"/>
      <c r="L57" s="375"/>
      <c r="M57" s="375"/>
      <c r="N57" s="375"/>
      <c r="O57" s="221">
        <f t="shared" si="6"/>
        <v>0</v>
      </c>
      <c r="P57" s="523"/>
      <c r="Q57" s="183">
        <v>1</v>
      </c>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row>
    <row r="58" spans="1:44" ht="15" customHeight="1">
      <c r="A58" s="1119"/>
      <c r="B58" s="425" t="s">
        <v>369</v>
      </c>
      <c r="C58" s="445">
        <f>SUM(C49:C57)</f>
        <v>0</v>
      </c>
      <c r="D58" s="378">
        <f>SUM(D49:D57)</f>
        <v>0</v>
      </c>
      <c r="E58" s="378">
        <f aca="true" t="shared" si="8" ref="E58:N58">SUM(E49:E57)</f>
        <v>0</v>
      </c>
      <c r="F58" s="378">
        <f t="shared" si="8"/>
        <v>0</v>
      </c>
      <c r="G58" s="378">
        <f t="shared" si="8"/>
        <v>0</v>
      </c>
      <c r="H58" s="378">
        <f t="shared" si="8"/>
        <v>0</v>
      </c>
      <c r="I58" s="378">
        <f t="shared" si="8"/>
        <v>0</v>
      </c>
      <c r="J58" s="378">
        <f t="shared" si="8"/>
        <v>0</v>
      </c>
      <c r="K58" s="378">
        <f t="shared" si="8"/>
        <v>0</v>
      </c>
      <c r="L58" s="378">
        <f t="shared" si="8"/>
        <v>0</v>
      </c>
      <c r="M58" s="378">
        <f t="shared" si="8"/>
        <v>0</v>
      </c>
      <c r="N58" s="378">
        <f t="shared" si="8"/>
        <v>0</v>
      </c>
      <c r="O58" s="506">
        <f>SUM(O49:O57)</f>
        <v>0</v>
      </c>
      <c r="P58" s="524"/>
      <c r="Q58" s="183"/>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row>
    <row r="59" spans="1:44" ht="15" customHeight="1">
      <c r="A59" s="1126"/>
      <c r="B59" s="426" t="s">
        <v>76</v>
      </c>
      <c r="C59" s="441">
        <f>SUM(D59:O59)</f>
        <v>0</v>
      </c>
      <c r="D59" s="101"/>
      <c r="E59" s="178"/>
      <c r="F59" s="178"/>
      <c r="G59" s="178"/>
      <c r="H59" s="101"/>
      <c r="I59" s="101"/>
      <c r="J59" s="101"/>
      <c r="K59" s="101"/>
      <c r="L59" s="101"/>
      <c r="M59" s="101"/>
      <c r="N59" s="178"/>
      <c r="O59" s="265"/>
      <c r="P59" s="525"/>
      <c r="Q59" s="183"/>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row>
    <row r="60" spans="1:44" ht="15" customHeight="1">
      <c r="A60" s="1126"/>
      <c r="B60" s="426" t="s">
        <v>77</v>
      </c>
      <c r="C60" s="441">
        <f>SUM(D60:O60)</f>
        <v>0</v>
      </c>
      <c r="D60" s="101"/>
      <c r="E60" s="101"/>
      <c r="F60" s="101"/>
      <c r="G60" s="101"/>
      <c r="H60" s="372"/>
      <c r="I60" s="101"/>
      <c r="J60" s="101"/>
      <c r="K60" s="101"/>
      <c r="L60" s="101"/>
      <c r="M60" s="101"/>
      <c r="N60" s="101"/>
      <c r="O60" s="496"/>
      <c r="P60" s="525"/>
      <c r="Q60" s="183"/>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row>
    <row r="61" spans="1:44" ht="15" customHeight="1">
      <c r="A61" s="1127"/>
      <c r="B61" s="419" t="s">
        <v>295</v>
      </c>
      <c r="C61" s="441"/>
      <c r="D61" s="222">
        <v>0</v>
      </c>
      <c r="E61" s="222"/>
      <c r="F61" s="222">
        <v>0</v>
      </c>
      <c r="G61" s="222"/>
      <c r="H61" s="222"/>
      <c r="I61" s="222"/>
      <c r="J61" s="222"/>
      <c r="K61" s="222"/>
      <c r="L61" s="222"/>
      <c r="M61" s="222"/>
      <c r="N61" s="222"/>
      <c r="O61" s="414"/>
      <c r="P61" s="526"/>
      <c r="Q61" s="183"/>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row>
    <row r="62" spans="1:44" ht="15" customHeight="1">
      <c r="A62" s="1127">
        <f>IF(O62&lt;=-1,"Neg#",0)</f>
        <v>0</v>
      </c>
      <c r="B62" s="427">
        <f>Inventory!A66</f>
        <v>0</v>
      </c>
      <c r="C62" s="294">
        <f>SUM(Inventory!E66:G66)</f>
        <v>0</v>
      </c>
      <c r="D62" s="101"/>
      <c r="E62" s="101"/>
      <c r="F62" s="101"/>
      <c r="G62" s="101"/>
      <c r="H62" s="101"/>
      <c r="I62" s="101"/>
      <c r="J62" s="101"/>
      <c r="K62" s="101"/>
      <c r="L62" s="101"/>
      <c r="M62" s="101"/>
      <c r="N62" s="101"/>
      <c r="O62" s="221">
        <f>C62-SUM(D62:N62)</f>
        <v>0</v>
      </c>
      <c r="P62" s="523"/>
      <c r="Q62" s="183">
        <v>1</v>
      </c>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row>
    <row r="63" spans="1:44" ht="15" customHeight="1">
      <c r="A63" s="1127">
        <f>IF(O63&lt;=-1,"Neg#",0)</f>
        <v>0</v>
      </c>
      <c r="B63" s="427">
        <f>Inventory!A67</f>
        <v>0</v>
      </c>
      <c r="C63" s="294">
        <f>SUM(Inventory!E67:G67)</f>
        <v>0</v>
      </c>
      <c r="D63" s="101"/>
      <c r="E63" s="101"/>
      <c r="F63" s="101"/>
      <c r="G63" s="101"/>
      <c r="H63" s="101"/>
      <c r="I63" s="101"/>
      <c r="J63" s="101"/>
      <c r="K63" s="101"/>
      <c r="L63" s="101"/>
      <c r="M63" s="101"/>
      <c r="N63" s="101"/>
      <c r="O63" s="221">
        <f>C63-SUM(D63:N63)</f>
        <v>0</v>
      </c>
      <c r="P63" s="523"/>
      <c r="Q63" s="183">
        <v>1</v>
      </c>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row>
    <row r="64" spans="1:44" ht="15" customHeight="1">
      <c r="A64" s="1127">
        <f>IF(O64&lt;=-1,"Neg#",0)</f>
        <v>0</v>
      </c>
      <c r="B64" s="427">
        <f>Inventory!A68</f>
        <v>0</v>
      </c>
      <c r="C64" s="294">
        <f>SUM(Inventory!E68:G68)</f>
        <v>0</v>
      </c>
      <c r="D64" s="101"/>
      <c r="E64" s="101"/>
      <c r="F64" s="101"/>
      <c r="G64" s="101"/>
      <c r="H64" s="101"/>
      <c r="I64" s="101"/>
      <c r="J64" s="101"/>
      <c r="K64" s="101"/>
      <c r="L64" s="101"/>
      <c r="M64" s="101"/>
      <c r="N64" s="101"/>
      <c r="O64" s="221">
        <f>C64-SUM(D64:N64)</f>
        <v>0</v>
      </c>
      <c r="P64" s="523"/>
      <c r="Q64" s="183">
        <v>1</v>
      </c>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row>
    <row r="65" spans="1:44" ht="15" customHeight="1">
      <c r="A65" s="1127">
        <f>IF(O65&lt;=-1,"Neg#",0)</f>
        <v>0</v>
      </c>
      <c r="B65" s="427">
        <f>Inventory!A69</f>
        <v>0</v>
      </c>
      <c r="C65" s="294">
        <f>SUM(Inventory!E69:G69)</f>
        <v>0</v>
      </c>
      <c r="D65" s="101"/>
      <c r="E65" s="101"/>
      <c r="F65" s="101"/>
      <c r="G65" s="101"/>
      <c r="H65" s="101"/>
      <c r="I65" s="101"/>
      <c r="J65" s="101"/>
      <c r="K65" s="101"/>
      <c r="L65" s="101"/>
      <c r="M65" s="101"/>
      <c r="N65" s="101"/>
      <c r="O65" s="221">
        <f>C65-SUM(D65:N65)</f>
        <v>0</v>
      </c>
      <c r="P65" s="523"/>
      <c r="Q65" s="183">
        <v>1</v>
      </c>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row>
    <row r="66" spans="1:44" ht="15" customHeight="1">
      <c r="A66" s="1127">
        <f>IF(O66&lt;=-1,"Neg#",0)</f>
        <v>0</v>
      </c>
      <c r="B66" s="427">
        <f>Inventory!A70</f>
        <v>0</v>
      </c>
      <c r="C66" s="294">
        <f>SUM(Inventory!E70:G70)</f>
        <v>0</v>
      </c>
      <c r="D66" s="375"/>
      <c r="E66" s="375"/>
      <c r="F66" s="375"/>
      <c r="G66" s="375"/>
      <c r="H66" s="375"/>
      <c r="I66" s="375"/>
      <c r="J66" s="375"/>
      <c r="K66" s="375"/>
      <c r="L66" s="375"/>
      <c r="M66" s="375"/>
      <c r="N66" s="375"/>
      <c r="O66" s="221">
        <f>C66-SUM(D66:N66)</f>
        <v>0</v>
      </c>
      <c r="P66" s="523"/>
      <c r="Q66" s="183">
        <v>1</v>
      </c>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row>
    <row r="67" spans="1:44" ht="15" customHeight="1">
      <c r="A67" s="1127"/>
      <c r="B67" s="428" t="s">
        <v>368</v>
      </c>
      <c r="C67" s="446">
        <f>SUM(C62:C66)</f>
        <v>0</v>
      </c>
      <c r="D67" s="328">
        <f>SUM(D62:D66)</f>
        <v>0</v>
      </c>
      <c r="E67" s="328">
        <f aca="true" t="shared" si="9" ref="E67:N67">SUM(E62:E66)</f>
        <v>0</v>
      </c>
      <c r="F67" s="328">
        <f t="shared" si="9"/>
        <v>0</v>
      </c>
      <c r="G67" s="328">
        <f t="shared" si="9"/>
        <v>0</v>
      </c>
      <c r="H67" s="328">
        <f t="shared" si="9"/>
        <v>0</v>
      </c>
      <c r="I67" s="328">
        <f t="shared" si="9"/>
        <v>0</v>
      </c>
      <c r="J67" s="328">
        <f t="shared" si="9"/>
        <v>0</v>
      </c>
      <c r="K67" s="328">
        <f t="shared" si="9"/>
        <v>0</v>
      </c>
      <c r="L67" s="328">
        <f t="shared" si="9"/>
        <v>0</v>
      </c>
      <c r="M67" s="328">
        <f t="shared" si="9"/>
        <v>0</v>
      </c>
      <c r="N67" s="328">
        <f t="shared" si="9"/>
        <v>0</v>
      </c>
      <c r="O67" s="507">
        <f>SUM(O62:O66)</f>
        <v>0</v>
      </c>
      <c r="P67" s="527"/>
      <c r="Q67" s="183"/>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row>
    <row r="68" spans="1:44" ht="15" customHeight="1">
      <c r="A68" s="1128"/>
      <c r="B68" s="482" t="s">
        <v>493</v>
      </c>
      <c r="C68" s="447"/>
      <c r="D68" s="381"/>
      <c r="E68" s="381"/>
      <c r="F68" s="381"/>
      <c r="G68" s="381"/>
      <c r="H68" s="381"/>
      <c r="I68" s="381"/>
      <c r="J68" s="381"/>
      <c r="K68" s="381"/>
      <c r="L68" s="381"/>
      <c r="M68" s="381"/>
      <c r="N68" s="381"/>
      <c r="O68" s="508"/>
      <c r="P68" s="527"/>
      <c r="Q68" s="183"/>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row>
    <row r="69" spans="1:44" ht="15" customHeight="1">
      <c r="A69" s="1128"/>
      <c r="B69" s="492"/>
      <c r="C69" s="441">
        <f aca="true" t="shared" si="10" ref="C69:C74">SUM(D69:O69)</f>
        <v>0</v>
      </c>
      <c r="D69" s="101"/>
      <c r="E69" s="101"/>
      <c r="F69" s="101"/>
      <c r="G69" s="101"/>
      <c r="H69" s="101"/>
      <c r="I69" s="101"/>
      <c r="J69" s="101"/>
      <c r="K69" s="101"/>
      <c r="L69" s="101"/>
      <c r="M69" s="101"/>
      <c r="N69" s="101"/>
      <c r="O69" s="509"/>
      <c r="P69" s="528"/>
      <c r="Q69" s="183"/>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row>
    <row r="70" spans="1:44" ht="15" customHeight="1">
      <c r="A70" s="1128"/>
      <c r="B70" s="492"/>
      <c r="C70" s="441">
        <f t="shared" si="10"/>
        <v>0</v>
      </c>
      <c r="D70" s="101"/>
      <c r="E70" s="101"/>
      <c r="F70" s="101"/>
      <c r="G70" s="101"/>
      <c r="H70" s="101"/>
      <c r="I70" s="101"/>
      <c r="J70" s="101"/>
      <c r="K70" s="101"/>
      <c r="L70" s="101"/>
      <c r="M70" s="101"/>
      <c r="N70" s="101"/>
      <c r="O70" s="496"/>
      <c r="P70" s="525"/>
      <c r="Q70" s="183"/>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row>
    <row r="71" spans="1:44" ht="15" customHeight="1">
      <c r="A71" s="1128"/>
      <c r="B71" s="492"/>
      <c r="C71" s="441">
        <f t="shared" si="10"/>
        <v>0</v>
      </c>
      <c r="D71" s="101"/>
      <c r="E71" s="101"/>
      <c r="F71" s="372"/>
      <c r="G71" s="101"/>
      <c r="H71" s="101"/>
      <c r="I71" s="101"/>
      <c r="J71" s="101"/>
      <c r="K71" s="101"/>
      <c r="L71" s="101"/>
      <c r="M71" s="101"/>
      <c r="N71" s="101"/>
      <c r="O71" s="496"/>
      <c r="P71" s="525"/>
      <c r="Q71" s="183"/>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row>
    <row r="72" spans="1:44" ht="15" customHeight="1">
      <c r="A72" s="1128"/>
      <c r="B72" s="492"/>
      <c r="C72" s="441">
        <f t="shared" si="10"/>
        <v>0</v>
      </c>
      <c r="D72" s="101"/>
      <c r="E72" s="101"/>
      <c r="F72" s="101"/>
      <c r="G72" s="101"/>
      <c r="H72" s="101"/>
      <c r="I72" s="101"/>
      <c r="J72" s="101"/>
      <c r="K72" s="101"/>
      <c r="L72" s="101"/>
      <c r="M72" s="101"/>
      <c r="N72" s="101"/>
      <c r="O72" s="496"/>
      <c r="P72" s="525"/>
      <c r="Q72" s="183"/>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row>
    <row r="73" spans="1:44" ht="15" customHeight="1">
      <c r="A73" s="1128"/>
      <c r="B73" s="492"/>
      <c r="C73" s="441">
        <f t="shared" si="10"/>
        <v>0</v>
      </c>
      <c r="D73" s="101"/>
      <c r="E73" s="101"/>
      <c r="F73" s="101"/>
      <c r="G73" s="101"/>
      <c r="H73" s="101"/>
      <c r="I73" s="101"/>
      <c r="J73" s="101"/>
      <c r="K73" s="101"/>
      <c r="L73" s="101"/>
      <c r="M73" s="101"/>
      <c r="N73" s="101"/>
      <c r="O73" s="509"/>
      <c r="P73" s="528"/>
      <c r="Q73" s="183"/>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row>
    <row r="74" spans="1:44" ht="15" customHeight="1">
      <c r="A74" s="1128"/>
      <c r="B74" s="492"/>
      <c r="C74" s="455">
        <f t="shared" si="10"/>
        <v>0</v>
      </c>
      <c r="D74" s="242"/>
      <c r="E74" s="242"/>
      <c r="F74" s="242"/>
      <c r="G74" s="242"/>
      <c r="H74" s="242"/>
      <c r="I74" s="242"/>
      <c r="J74" s="242"/>
      <c r="K74" s="242"/>
      <c r="L74" s="242"/>
      <c r="M74" s="242"/>
      <c r="N74" s="242"/>
      <c r="O74" s="510"/>
      <c r="P74" s="525"/>
      <c r="Q74" s="183"/>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row>
    <row r="75" spans="1:44" ht="15" customHeight="1">
      <c r="A75" s="1128"/>
      <c r="B75" s="428" t="s">
        <v>494</v>
      </c>
      <c r="C75" s="446">
        <f>SUM(C69:C74)</f>
        <v>0</v>
      </c>
      <c r="D75" s="343">
        <f>SUM(D69:D74)</f>
        <v>0</v>
      </c>
      <c r="E75" s="198">
        <f aca="true" t="shared" si="11" ref="E75:O75">SUM(E69:E74)</f>
        <v>0</v>
      </c>
      <c r="F75" s="198">
        <f t="shared" si="11"/>
        <v>0</v>
      </c>
      <c r="G75" s="198">
        <f t="shared" si="11"/>
        <v>0</v>
      </c>
      <c r="H75" s="198">
        <f t="shared" si="11"/>
        <v>0</v>
      </c>
      <c r="I75" s="198">
        <f t="shared" si="11"/>
        <v>0</v>
      </c>
      <c r="J75" s="198">
        <f t="shared" si="11"/>
        <v>0</v>
      </c>
      <c r="K75" s="198">
        <f t="shared" si="11"/>
        <v>0</v>
      </c>
      <c r="L75" s="198">
        <f t="shared" si="11"/>
        <v>0</v>
      </c>
      <c r="M75" s="198">
        <f t="shared" si="11"/>
        <v>0</v>
      </c>
      <c r="N75" s="198">
        <f t="shared" si="11"/>
        <v>0</v>
      </c>
      <c r="O75" s="505">
        <f t="shared" si="11"/>
        <v>0</v>
      </c>
      <c r="P75" s="524"/>
      <c r="Q75" s="183"/>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row>
    <row r="76" spans="1:44" ht="15" customHeight="1">
      <c r="A76" s="1129"/>
      <c r="B76" s="423" t="s">
        <v>257</v>
      </c>
      <c r="C76" s="260"/>
      <c r="D76" s="222"/>
      <c r="E76" s="222"/>
      <c r="F76" s="222"/>
      <c r="G76" s="222"/>
      <c r="H76" s="222"/>
      <c r="I76" s="222"/>
      <c r="J76" s="222"/>
      <c r="K76" s="222"/>
      <c r="L76" s="222"/>
      <c r="M76" s="222"/>
      <c r="N76" s="222"/>
      <c r="O76" s="221"/>
      <c r="P76" s="523"/>
      <c r="Q76" s="183"/>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row>
    <row r="77" spans="1:44" ht="15" customHeight="1">
      <c r="A77" s="1129">
        <f>IF(O77&lt;=-1,"Neg#",0)</f>
        <v>0</v>
      </c>
      <c r="B77" s="421">
        <f>Debt!L10</f>
        <v>0</v>
      </c>
      <c r="C77" s="260">
        <f>Debt!R10</f>
        <v>0</v>
      </c>
      <c r="D77" s="101"/>
      <c r="E77" s="101"/>
      <c r="F77" s="101"/>
      <c r="G77" s="101"/>
      <c r="H77" s="101"/>
      <c r="I77" s="101"/>
      <c r="J77" s="101"/>
      <c r="K77" s="101"/>
      <c r="L77" s="101"/>
      <c r="M77" s="101"/>
      <c r="N77" s="101"/>
      <c r="O77" s="221">
        <f>C77-SUM(D77:N77)</f>
        <v>0</v>
      </c>
      <c r="P77" s="523"/>
      <c r="Q77" s="183">
        <v>1</v>
      </c>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row>
    <row r="78" spans="1:44" ht="15" customHeight="1">
      <c r="A78" s="1129">
        <f>IF(O78&lt;=-1,"Neg#",0)</f>
        <v>0</v>
      </c>
      <c r="B78" s="421">
        <f>Debt!L11</f>
        <v>0</v>
      </c>
      <c r="C78" s="260">
        <f>Debt!R11</f>
        <v>0</v>
      </c>
      <c r="D78" s="101"/>
      <c r="E78" s="101"/>
      <c r="F78" s="101"/>
      <c r="G78" s="101"/>
      <c r="H78" s="101"/>
      <c r="I78" s="101"/>
      <c r="J78" s="101"/>
      <c r="K78" s="101"/>
      <c r="L78" s="101"/>
      <c r="M78" s="101"/>
      <c r="N78" s="101"/>
      <c r="O78" s="221">
        <f>C78-SUM(D78:N78)</f>
        <v>0</v>
      </c>
      <c r="P78" s="523"/>
      <c r="Q78" s="183">
        <v>1</v>
      </c>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row>
    <row r="79" spans="1:44" ht="15" customHeight="1">
      <c r="A79" s="1129">
        <f>IF(O79&lt;=-1,"Neg#",0)</f>
        <v>0</v>
      </c>
      <c r="B79" s="421">
        <f>Debt!L12</f>
        <v>0</v>
      </c>
      <c r="C79" s="260">
        <f>Debt!R12</f>
        <v>0</v>
      </c>
      <c r="D79" s="101"/>
      <c r="E79" s="101"/>
      <c r="F79" s="101"/>
      <c r="G79" s="101"/>
      <c r="H79" s="101"/>
      <c r="I79" s="101"/>
      <c r="J79" s="101"/>
      <c r="K79" s="101"/>
      <c r="L79" s="101"/>
      <c r="M79" s="101"/>
      <c r="N79" s="101"/>
      <c r="O79" s="221">
        <f>C79-SUM(D79:N79)</f>
        <v>0</v>
      </c>
      <c r="P79" s="523"/>
      <c r="Q79" s="183">
        <v>1</v>
      </c>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row>
    <row r="80" spans="1:44" ht="15" customHeight="1">
      <c r="A80" s="1129">
        <f>IF(O80&lt;=-1,"Neg#",0)</f>
        <v>0</v>
      </c>
      <c r="B80" s="421">
        <f>Debt!L13</f>
        <v>0</v>
      </c>
      <c r="C80" s="260">
        <f>Debt!R13</f>
        <v>0</v>
      </c>
      <c r="D80" s="375"/>
      <c r="E80" s="375"/>
      <c r="F80" s="375"/>
      <c r="G80" s="375"/>
      <c r="H80" s="375"/>
      <c r="I80" s="375"/>
      <c r="J80" s="375"/>
      <c r="K80" s="375"/>
      <c r="L80" s="375"/>
      <c r="M80" s="375"/>
      <c r="N80" s="375"/>
      <c r="O80" s="221">
        <f>C80-SUM(D80:N80)</f>
        <v>0</v>
      </c>
      <c r="P80" s="523"/>
      <c r="Q80" s="183">
        <v>1</v>
      </c>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row>
    <row r="81" spans="1:44" ht="15" customHeight="1">
      <c r="A81" s="1129"/>
      <c r="B81" s="425" t="s">
        <v>367</v>
      </c>
      <c r="C81" s="445">
        <f>SUM(C77:C80)</f>
        <v>0</v>
      </c>
      <c r="D81" s="378">
        <f>SUM(D77:D80)</f>
        <v>0</v>
      </c>
      <c r="E81" s="378">
        <f aca="true" t="shared" si="12" ref="E81:N81">SUM(E77:E80)</f>
        <v>0</v>
      </c>
      <c r="F81" s="378">
        <f t="shared" si="12"/>
        <v>0</v>
      </c>
      <c r="G81" s="378">
        <f t="shared" si="12"/>
        <v>0</v>
      </c>
      <c r="H81" s="378">
        <f t="shared" si="12"/>
        <v>0</v>
      </c>
      <c r="I81" s="378">
        <f t="shared" si="12"/>
        <v>0</v>
      </c>
      <c r="J81" s="378">
        <f t="shared" si="12"/>
        <v>0</v>
      </c>
      <c r="K81" s="378">
        <f t="shared" si="12"/>
        <v>0</v>
      </c>
      <c r="L81" s="378">
        <f t="shared" si="12"/>
        <v>0</v>
      </c>
      <c r="M81" s="378">
        <f t="shared" si="12"/>
        <v>0</v>
      </c>
      <c r="N81" s="378">
        <f t="shared" si="12"/>
        <v>0</v>
      </c>
      <c r="O81" s="506">
        <f>SUM(O77:O80)</f>
        <v>0</v>
      </c>
      <c r="P81" s="524"/>
      <c r="Q81" s="183"/>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row>
    <row r="82" spans="1:44" ht="15" customHeight="1">
      <c r="A82" s="1130"/>
      <c r="B82" s="423" t="s">
        <v>216</v>
      </c>
      <c r="C82" s="441"/>
      <c r="D82" s="222"/>
      <c r="E82" s="222"/>
      <c r="F82" s="222"/>
      <c r="G82" s="222"/>
      <c r="H82" s="222"/>
      <c r="I82" s="222"/>
      <c r="J82" s="222"/>
      <c r="K82" s="222"/>
      <c r="L82" s="222"/>
      <c r="M82" s="222"/>
      <c r="N82" s="222"/>
      <c r="O82" s="221"/>
      <c r="P82" s="523"/>
      <c r="Q82" s="183"/>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row>
    <row r="83" spans="1:44" ht="15" customHeight="1">
      <c r="A83" s="1130"/>
      <c r="B83" s="221" t="s">
        <v>219</v>
      </c>
      <c r="C83" s="441"/>
      <c r="D83" s="343"/>
      <c r="E83" s="343"/>
      <c r="F83" s="497"/>
      <c r="G83" s="343"/>
      <c r="H83" s="343"/>
      <c r="I83" s="343"/>
      <c r="J83" s="343"/>
      <c r="K83" s="343"/>
      <c r="L83" s="343"/>
      <c r="M83" s="343"/>
      <c r="N83" s="343"/>
      <c r="O83" s="511"/>
      <c r="P83" s="524"/>
      <c r="Q83" s="183"/>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row>
    <row r="84" spans="1:44" ht="15" customHeight="1">
      <c r="A84" s="1130">
        <f aca="true" t="shared" si="13" ref="A84:A89">IF(O84&lt;=-1,"Neg#",0)</f>
        <v>0</v>
      </c>
      <c r="B84" s="429">
        <f>Proposal!A33</f>
        <v>0</v>
      </c>
      <c r="C84" s="260">
        <f>Proposal!G33</f>
        <v>0</v>
      </c>
      <c r="D84" s="534"/>
      <c r="E84" s="535"/>
      <c r="F84" s="1158"/>
      <c r="G84" s="534"/>
      <c r="H84" s="534"/>
      <c r="I84" s="534"/>
      <c r="J84" s="534"/>
      <c r="K84" s="534"/>
      <c r="L84" s="534"/>
      <c r="M84" s="534"/>
      <c r="N84" s="534"/>
      <c r="O84" s="221">
        <f aca="true" t="shared" si="14" ref="O84:O89">C84-SUM(D84:N84)</f>
        <v>0</v>
      </c>
      <c r="P84" s="523"/>
      <c r="Q84" s="183">
        <v>1</v>
      </c>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row>
    <row r="85" spans="1:44" ht="15" customHeight="1">
      <c r="A85" s="1130">
        <f t="shared" si="13"/>
        <v>0</v>
      </c>
      <c r="B85" s="429">
        <f>Proposal!A34</f>
        <v>0</v>
      </c>
      <c r="C85" s="260">
        <f>Proposal!G34</f>
        <v>0</v>
      </c>
      <c r="D85" s="534"/>
      <c r="E85" s="534"/>
      <c r="F85" s="536"/>
      <c r="G85" s="534"/>
      <c r="H85" s="534"/>
      <c r="I85" s="534"/>
      <c r="J85" s="534"/>
      <c r="K85" s="534"/>
      <c r="L85" s="534"/>
      <c r="M85" s="534"/>
      <c r="N85" s="534"/>
      <c r="O85" s="221">
        <f t="shared" si="14"/>
        <v>0</v>
      </c>
      <c r="P85" s="523"/>
      <c r="Q85" s="183">
        <v>1</v>
      </c>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row>
    <row r="86" spans="1:44" ht="15" customHeight="1">
      <c r="A86" s="1130">
        <f t="shared" si="13"/>
        <v>0</v>
      </c>
      <c r="B86" s="429">
        <f>Proposal!A35</f>
        <v>0</v>
      </c>
      <c r="C86" s="260">
        <f>Proposal!G35</f>
        <v>0</v>
      </c>
      <c r="D86" s="534"/>
      <c r="E86" s="534"/>
      <c r="F86" s="534"/>
      <c r="G86" s="534"/>
      <c r="H86" s="534"/>
      <c r="I86" s="534"/>
      <c r="J86" s="534"/>
      <c r="K86" s="534"/>
      <c r="L86" s="534"/>
      <c r="M86" s="534"/>
      <c r="N86" s="534"/>
      <c r="O86" s="221">
        <f t="shared" si="14"/>
        <v>0</v>
      </c>
      <c r="P86" s="523"/>
      <c r="Q86" s="183">
        <v>1</v>
      </c>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row>
    <row r="87" spans="1:44" ht="15" customHeight="1">
      <c r="A87" s="1130">
        <f t="shared" si="13"/>
        <v>0</v>
      </c>
      <c r="B87" s="429">
        <f>Proposal!A36</f>
        <v>0</v>
      </c>
      <c r="C87" s="260">
        <f>Proposal!G36</f>
        <v>0</v>
      </c>
      <c r="D87" s="534"/>
      <c r="E87" s="534"/>
      <c r="F87" s="534"/>
      <c r="G87" s="534"/>
      <c r="H87" s="534"/>
      <c r="I87" s="534"/>
      <c r="J87" s="534"/>
      <c r="K87" s="534"/>
      <c r="L87" s="534"/>
      <c r="M87" s="534"/>
      <c r="N87" s="534"/>
      <c r="O87" s="221">
        <f t="shared" si="14"/>
        <v>0</v>
      </c>
      <c r="P87" s="523"/>
      <c r="Q87" s="183">
        <v>1</v>
      </c>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row>
    <row r="88" spans="1:44" ht="15" customHeight="1">
      <c r="A88" s="1130">
        <f t="shared" si="13"/>
        <v>0</v>
      </c>
      <c r="B88" s="429">
        <f>Proposal!A37</f>
        <v>0</v>
      </c>
      <c r="C88" s="260">
        <f>Proposal!G37</f>
        <v>0</v>
      </c>
      <c r="D88" s="534"/>
      <c r="E88" s="534"/>
      <c r="F88" s="534"/>
      <c r="G88" s="534"/>
      <c r="H88" s="534"/>
      <c r="I88" s="534"/>
      <c r="J88" s="534"/>
      <c r="K88" s="534"/>
      <c r="L88" s="534"/>
      <c r="M88" s="534"/>
      <c r="N88" s="534"/>
      <c r="O88" s="221">
        <f t="shared" si="14"/>
        <v>0</v>
      </c>
      <c r="P88" s="523"/>
      <c r="Q88" s="183">
        <v>1</v>
      </c>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row>
    <row r="89" spans="1:44" ht="15" customHeight="1">
      <c r="A89" s="1130">
        <f t="shared" si="13"/>
        <v>0</v>
      </c>
      <c r="B89" s="429">
        <f>Proposal!A38</f>
        <v>0</v>
      </c>
      <c r="C89" s="260">
        <f>Proposal!G38</f>
        <v>0</v>
      </c>
      <c r="D89" s="537"/>
      <c r="E89" s="537"/>
      <c r="F89" s="537"/>
      <c r="G89" s="537"/>
      <c r="H89" s="537"/>
      <c r="I89" s="537"/>
      <c r="J89" s="537"/>
      <c r="K89" s="537"/>
      <c r="L89" s="537"/>
      <c r="M89" s="537"/>
      <c r="N89" s="537"/>
      <c r="O89" s="221">
        <f t="shared" si="14"/>
        <v>0</v>
      </c>
      <c r="P89" s="523"/>
      <c r="Q89" s="183">
        <v>1</v>
      </c>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row>
    <row r="90" spans="1:44" ht="15" customHeight="1">
      <c r="A90" s="1130"/>
      <c r="B90" s="428" t="s">
        <v>366</v>
      </c>
      <c r="C90" s="445">
        <f>SUM(C84:C89)</f>
        <v>0</v>
      </c>
      <c r="D90" s="328">
        <f>SUM(D84:D89)</f>
        <v>0</v>
      </c>
      <c r="E90" s="328">
        <f aca="true" t="shared" si="15" ref="E90:N90">SUM(E84:E89)</f>
        <v>0</v>
      </c>
      <c r="F90" s="328">
        <f t="shared" si="15"/>
        <v>0</v>
      </c>
      <c r="G90" s="328">
        <f t="shared" si="15"/>
        <v>0</v>
      </c>
      <c r="H90" s="328">
        <f t="shared" si="15"/>
        <v>0</v>
      </c>
      <c r="I90" s="328">
        <f t="shared" si="15"/>
        <v>0</v>
      </c>
      <c r="J90" s="328">
        <f t="shared" si="15"/>
        <v>0</v>
      </c>
      <c r="K90" s="328">
        <f>SUM(K84:K89)</f>
        <v>0</v>
      </c>
      <c r="L90" s="328">
        <f t="shared" si="15"/>
        <v>0</v>
      </c>
      <c r="M90" s="328">
        <f t="shared" si="15"/>
        <v>0</v>
      </c>
      <c r="N90" s="328">
        <f t="shared" si="15"/>
        <v>0</v>
      </c>
      <c r="O90" s="505">
        <f>SUM(O84:O89)</f>
        <v>0</v>
      </c>
      <c r="P90" s="524"/>
      <c r="Q90" s="183"/>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row>
    <row r="91" spans="1:44" ht="15" customHeight="1">
      <c r="A91" s="1130"/>
      <c r="B91" s="221" t="s">
        <v>220</v>
      </c>
      <c r="C91" s="441"/>
      <c r="D91" s="343"/>
      <c r="E91" s="343"/>
      <c r="F91" s="343"/>
      <c r="G91" s="343"/>
      <c r="H91" s="343"/>
      <c r="I91" s="343"/>
      <c r="J91" s="343"/>
      <c r="K91" s="343"/>
      <c r="L91" s="343"/>
      <c r="M91" s="343"/>
      <c r="N91" s="343"/>
      <c r="O91" s="511"/>
      <c r="P91" s="524"/>
      <c r="Q91" s="183"/>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row>
    <row r="92" spans="1:44" ht="15" customHeight="1">
      <c r="A92" s="1130">
        <f>IF(O92&lt;=-1,"Neg#",0)</f>
        <v>0</v>
      </c>
      <c r="B92" s="421">
        <f>Proposal!A41</f>
        <v>0</v>
      </c>
      <c r="C92" s="260">
        <f>Proposal!G41</f>
        <v>0</v>
      </c>
      <c r="D92" s="101"/>
      <c r="E92" s="101"/>
      <c r="F92" s="101"/>
      <c r="G92" s="101"/>
      <c r="H92" s="101"/>
      <c r="I92" s="101"/>
      <c r="J92" s="101"/>
      <c r="K92" s="101"/>
      <c r="L92" s="101"/>
      <c r="M92" s="101"/>
      <c r="N92" s="101"/>
      <c r="O92" s="221">
        <f>C92-SUM(D92:N92)</f>
        <v>0</v>
      </c>
      <c r="P92" s="523"/>
      <c r="Q92" s="183">
        <v>1</v>
      </c>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row>
    <row r="93" spans="1:44" ht="15" customHeight="1">
      <c r="A93" s="1130">
        <f>IF(O93&lt;=-1,"Neg#",0)</f>
        <v>0</v>
      </c>
      <c r="B93" s="421">
        <f>Proposal!A42</f>
        <v>0</v>
      </c>
      <c r="C93" s="260">
        <f>Proposal!G42</f>
        <v>0</v>
      </c>
      <c r="D93" s="375"/>
      <c r="E93" s="375"/>
      <c r="F93" s="375"/>
      <c r="G93" s="375"/>
      <c r="H93" s="375"/>
      <c r="I93" s="375"/>
      <c r="J93" s="375"/>
      <c r="K93" s="375"/>
      <c r="L93" s="375"/>
      <c r="M93" s="375"/>
      <c r="N93" s="375"/>
      <c r="O93" s="221">
        <f>C93-SUM(D93:N93)</f>
        <v>0</v>
      </c>
      <c r="P93" s="523"/>
      <c r="Q93" s="183">
        <v>1</v>
      </c>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row>
    <row r="94" spans="1:44" ht="15" customHeight="1">
      <c r="A94" s="1130"/>
      <c r="B94" s="422" t="s">
        <v>364</v>
      </c>
      <c r="C94" s="445">
        <f>SUM(C92:C93)</f>
        <v>0</v>
      </c>
      <c r="D94" s="378">
        <f>SUM(D92:D93)</f>
        <v>0</v>
      </c>
      <c r="E94" s="378">
        <f aca="true" t="shared" si="16" ref="E94:N94">SUM(E92:E93)</f>
        <v>0</v>
      </c>
      <c r="F94" s="378">
        <f t="shared" si="16"/>
        <v>0</v>
      </c>
      <c r="G94" s="378">
        <f t="shared" si="16"/>
        <v>0</v>
      </c>
      <c r="H94" s="378">
        <f t="shared" si="16"/>
        <v>0</v>
      </c>
      <c r="I94" s="378">
        <f t="shared" si="16"/>
        <v>0</v>
      </c>
      <c r="J94" s="378">
        <f t="shared" si="16"/>
        <v>0</v>
      </c>
      <c r="K94" s="378">
        <f t="shared" si="16"/>
        <v>0</v>
      </c>
      <c r="L94" s="378">
        <f t="shared" si="16"/>
        <v>0</v>
      </c>
      <c r="M94" s="378">
        <f t="shared" si="16"/>
        <v>0</v>
      </c>
      <c r="N94" s="378">
        <f t="shared" si="16"/>
        <v>0</v>
      </c>
      <c r="O94" s="506">
        <f>SUM(O92:O93)</f>
        <v>0</v>
      </c>
      <c r="P94" s="524"/>
      <c r="Q94" s="183"/>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row>
    <row r="95" spans="1:44" ht="15" customHeight="1">
      <c r="A95" s="1130"/>
      <c r="B95" s="422" t="s">
        <v>365</v>
      </c>
      <c r="C95" s="446">
        <f>C90+C94</f>
        <v>0</v>
      </c>
      <c r="D95" s="328">
        <f>D90+D94</f>
        <v>0</v>
      </c>
      <c r="E95" s="328">
        <f aca="true" t="shared" si="17" ref="E95:N95">E90+E94</f>
        <v>0</v>
      </c>
      <c r="F95" s="328">
        <f t="shared" si="17"/>
        <v>0</v>
      </c>
      <c r="G95" s="328">
        <f t="shared" si="17"/>
        <v>0</v>
      </c>
      <c r="H95" s="328">
        <f t="shared" si="17"/>
        <v>0</v>
      </c>
      <c r="I95" s="328">
        <f t="shared" si="17"/>
        <v>0</v>
      </c>
      <c r="J95" s="328">
        <f t="shared" si="17"/>
        <v>0</v>
      </c>
      <c r="K95" s="328">
        <f t="shared" si="17"/>
        <v>0</v>
      </c>
      <c r="L95" s="328">
        <f t="shared" si="17"/>
        <v>0</v>
      </c>
      <c r="M95" s="328">
        <f t="shared" si="17"/>
        <v>0</v>
      </c>
      <c r="N95" s="328">
        <f t="shared" si="17"/>
        <v>0</v>
      </c>
      <c r="O95" s="505">
        <f>O90+O94</f>
        <v>0</v>
      </c>
      <c r="P95" s="524"/>
      <c r="Q95" s="183"/>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row>
    <row r="96" spans="1:44" ht="15" customHeight="1">
      <c r="A96" s="1131">
        <f>IF(O96&lt;=-1,"Neg#",0)</f>
        <v>0</v>
      </c>
      <c r="B96" s="430" t="s">
        <v>226</v>
      </c>
      <c r="C96" s="458">
        <f>'Land, Bldg, Eq.'!K45+'Land, Bldg, Eq.'!H88+'Land, Bldg, Eq.'!H151</f>
        <v>0</v>
      </c>
      <c r="D96" s="376"/>
      <c r="E96" s="376"/>
      <c r="F96" s="96"/>
      <c r="G96" s="376"/>
      <c r="H96" s="376"/>
      <c r="I96" s="376"/>
      <c r="J96" s="376"/>
      <c r="K96" s="376"/>
      <c r="L96" s="376"/>
      <c r="M96" s="376"/>
      <c r="N96" s="376"/>
      <c r="O96" s="221">
        <f>C96-SUM(D96:N96)</f>
        <v>0</v>
      </c>
      <c r="P96" s="523"/>
      <c r="Q96" s="183">
        <v>1</v>
      </c>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row>
    <row r="97" spans="1:44" ht="15" customHeight="1">
      <c r="A97" s="1131">
        <f>IF(O97&lt;=-1,"Neg#",0)</f>
        <v>0</v>
      </c>
      <c r="B97" s="431" t="s">
        <v>247</v>
      </c>
      <c r="C97" s="260">
        <f>Proposal!G28</f>
        <v>0</v>
      </c>
      <c r="D97" s="101"/>
      <c r="E97" s="101"/>
      <c r="F97" s="101"/>
      <c r="G97" s="101"/>
      <c r="H97" s="101"/>
      <c r="I97" s="101"/>
      <c r="J97" s="101"/>
      <c r="K97" s="101"/>
      <c r="L97" s="101"/>
      <c r="M97" s="101"/>
      <c r="N97" s="101"/>
      <c r="O97" s="221">
        <f>C97-SUM(D97:N97)</f>
        <v>0</v>
      </c>
      <c r="P97" s="523"/>
      <c r="Q97" s="183">
        <v>1</v>
      </c>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row>
    <row r="98" spans="1:44" ht="15" customHeight="1">
      <c r="A98" s="1132"/>
      <c r="B98" s="482" t="s">
        <v>383</v>
      </c>
      <c r="C98" s="441">
        <f aca="true" t="shared" si="18" ref="C98:C103">SUM(D98:O98)</f>
        <v>0</v>
      </c>
      <c r="D98" s="483"/>
      <c r="E98" s="483"/>
      <c r="F98" s="483"/>
      <c r="G98" s="483"/>
      <c r="H98" s="483"/>
      <c r="I98" s="483"/>
      <c r="J98" s="483"/>
      <c r="K98" s="483"/>
      <c r="L98" s="483"/>
      <c r="M98" s="483"/>
      <c r="N98" s="483"/>
      <c r="O98" s="541"/>
      <c r="P98" s="525"/>
      <c r="Q98" s="183"/>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row>
    <row r="99" spans="1:44" ht="15" customHeight="1">
      <c r="A99" s="1132"/>
      <c r="B99" s="915"/>
      <c r="C99" s="441">
        <f t="shared" si="18"/>
        <v>0</v>
      </c>
      <c r="D99" s="101"/>
      <c r="E99" s="101"/>
      <c r="F99" s="101"/>
      <c r="G99" s="101"/>
      <c r="H99" s="101"/>
      <c r="I99" s="101"/>
      <c r="J99" s="101"/>
      <c r="K99" s="101"/>
      <c r="L99" s="101"/>
      <c r="M99" s="101"/>
      <c r="N99" s="101"/>
      <c r="O99" s="496"/>
      <c r="P99" s="525"/>
      <c r="Q99" s="183"/>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row>
    <row r="100" spans="1:44" ht="15" customHeight="1">
      <c r="A100" s="1132"/>
      <c r="B100" s="915"/>
      <c r="C100" s="441">
        <f t="shared" si="18"/>
        <v>0</v>
      </c>
      <c r="D100" s="101"/>
      <c r="E100" s="101"/>
      <c r="F100" s="101"/>
      <c r="G100" s="101"/>
      <c r="H100" s="101"/>
      <c r="I100" s="101"/>
      <c r="J100" s="101"/>
      <c r="K100" s="101"/>
      <c r="L100" s="101"/>
      <c r="M100" s="101"/>
      <c r="N100" s="101"/>
      <c r="O100" s="496"/>
      <c r="P100" s="525"/>
      <c r="Q100" s="183"/>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row>
    <row r="101" spans="1:44" ht="15" customHeight="1">
      <c r="A101" s="1132"/>
      <c r="B101" s="915"/>
      <c r="C101" s="441">
        <f t="shared" si="18"/>
        <v>0</v>
      </c>
      <c r="D101" s="101"/>
      <c r="E101" s="101"/>
      <c r="F101" s="101"/>
      <c r="G101" s="101"/>
      <c r="H101" s="101"/>
      <c r="I101" s="101"/>
      <c r="J101" s="101"/>
      <c r="K101" s="101"/>
      <c r="L101" s="101"/>
      <c r="M101" s="101"/>
      <c r="N101" s="101"/>
      <c r="O101" s="496"/>
      <c r="P101" s="525"/>
      <c r="Q101" s="183"/>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row>
    <row r="102" spans="1:44" ht="15" customHeight="1">
      <c r="A102" s="1132"/>
      <c r="B102" s="915"/>
      <c r="C102" s="441">
        <f t="shared" si="18"/>
        <v>0</v>
      </c>
      <c r="D102" s="375"/>
      <c r="E102" s="375"/>
      <c r="F102" s="375"/>
      <c r="G102" s="375"/>
      <c r="H102" s="375"/>
      <c r="I102" s="375"/>
      <c r="J102" s="375"/>
      <c r="K102" s="375"/>
      <c r="L102" s="375"/>
      <c r="M102" s="375"/>
      <c r="N102" s="375"/>
      <c r="O102" s="496"/>
      <c r="P102" s="525"/>
      <c r="Q102" s="183"/>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row>
    <row r="103" spans="1:44" ht="15" customHeight="1">
      <c r="A103" s="1132"/>
      <c r="B103" s="1043" t="s">
        <v>384</v>
      </c>
      <c r="C103" s="441">
        <f t="shared" si="18"/>
        <v>0</v>
      </c>
      <c r="D103" s="540">
        <f>SUM(D99:D102)</f>
        <v>0</v>
      </c>
      <c r="E103" s="185">
        <f>SUM(E99:E102)</f>
        <v>0</v>
      </c>
      <c r="F103" s="185">
        <f aca="true" t="shared" si="19" ref="F103:N103">SUM(F99:F102)</f>
        <v>0</v>
      </c>
      <c r="G103" s="185">
        <f t="shared" si="19"/>
        <v>0</v>
      </c>
      <c r="H103" s="185">
        <f t="shared" si="19"/>
        <v>0</v>
      </c>
      <c r="I103" s="185">
        <f t="shared" si="19"/>
        <v>0</v>
      </c>
      <c r="J103" s="185">
        <f t="shared" si="19"/>
        <v>0</v>
      </c>
      <c r="K103" s="185">
        <f t="shared" si="19"/>
        <v>0</v>
      </c>
      <c r="L103" s="185">
        <f t="shared" si="19"/>
        <v>0</v>
      </c>
      <c r="M103" s="185">
        <f t="shared" si="19"/>
        <v>0</v>
      </c>
      <c r="N103" s="185">
        <f t="shared" si="19"/>
        <v>0</v>
      </c>
      <c r="O103" s="505">
        <f>SUM(O99:O102)</f>
        <v>0</v>
      </c>
      <c r="P103" s="525"/>
      <c r="Q103" s="183"/>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row>
    <row r="104" spans="1:44" ht="15" customHeight="1">
      <c r="A104" s="1133"/>
      <c r="B104" s="1052" t="s">
        <v>443</v>
      </c>
      <c r="C104" s="441">
        <f>SUM(D104:O104)</f>
        <v>0</v>
      </c>
      <c r="D104" s="715"/>
      <c r="E104" s="715"/>
      <c r="F104" s="715"/>
      <c r="G104" s="715"/>
      <c r="H104" s="715"/>
      <c r="I104" s="715"/>
      <c r="J104" s="715"/>
      <c r="K104" s="715"/>
      <c r="L104" s="715"/>
      <c r="M104" s="715"/>
      <c r="N104" s="715"/>
      <c r="O104" s="84"/>
      <c r="P104" s="523"/>
      <c r="Q104" s="183"/>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row>
    <row r="105" spans="1:44" ht="15" customHeight="1" thickBot="1">
      <c r="A105" s="1133"/>
      <c r="B105" s="432" t="s">
        <v>339</v>
      </c>
      <c r="C105" s="448">
        <f aca="true" t="shared" si="20" ref="C105:O105">C38+C47+C58+SUM(C59:C60)+C67+C75+C81+C95+C96+C97+C103+C104</f>
        <v>0</v>
      </c>
      <c r="D105" s="379">
        <f t="shared" si="20"/>
        <v>0</v>
      </c>
      <c r="E105" s="379">
        <f t="shared" si="20"/>
        <v>0</v>
      </c>
      <c r="F105" s="379">
        <f t="shared" si="20"/>
        <v>0</v>
      </c>
      <c r="G105" s="379">
        <f t="shared" si="20"/>
        <v>0</v>
      </c>
      <c r="H105" s="379">
        <f t="shared" si="20"/>
        <v>0</v>
      </c>
      <c r="I105" s="379">
        <f t="shared" si="20"/>
        <v>0</v>
      </c>
      <c r="J105" s="379">
        <f t="shared" si="20"/>
        <v>0</v>
      </c>
      <c r="K105" s="379">
        <f t="shared" si="20"/>
        <v>0</v>
      </c>
      <c r="L105" s="379">
        <f t="shared" si="20"/>
        <v>0</v>
      </c>
      <c r="M105" s="379">
        <f t="shared" si="20"/>
        <v>0</v>
      </c>
      <c r="N105" s="379">
        <f t="shared" si="20"/>
        <v>0</v>
      </c>
      <c r="O105" s="379">
        <f t="shared" si="20"/>
        <v>0</v>
      </c>
      <c r="P105" s="529"/>
      <c r="Q105" s="183"/>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row>
    <row r="106" spans="1:44" ht="15" customHeight="1" thickTop="1">
      <c r="A106" s="1896" t="s">
        <v>340</v>
      </c>
      <c r="B106" s="1897"/>
      <c r="C106" s="449"/>
      <c r="D106" s="281"/>
      <c r="E106" s="281"/>
      <c r="F106" s="281"/>
      <c r="G106" s="281"/>
      <c r="H106" s="281"/>
      <c r="I106" s="281"/>
      <c r="J106" s="281"/>
      <c r="K106" s="281"/>
      <c r="L106" s="281"/>
      <c r="M106" s="281"/>
      <c r="N106" s="281"/>
      <c r="O106" s="281"/>
      <c r="P106" s="530"/>
      <c r="Q106" s="183"/>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row>
    <row r="107" spans="1:44" ht="15" customHeight="1">
      <c r="A107" s="1898"/>
      <c r="B107" s="1899"/>
      <c r="C107" s="450"/>
      <c r="D107" s="220"/>
      <c r="E107" s="220"/>
      <c r="F107" s="220"/>
      <c r="G107" s="220"/>
      <c r="H107" s="220"/>
      <c r="I107" s="220"/>
      <c r="J107" s="220"/>
      <c r="K107" s="220"/>
      <c r="L107" s="220"/>
      <c r="M107" s="220"/>
      <c r="N107" s="220"/>
      <c r="O107" s="220"/>
      <c r="P107" s="530"/>
      <c r="Q107" s="183"/>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row>
    <row r="108" spans="1:44" ht="15" customHeight="1">
      <c r="A108" s="1900"/>
      <c r="B108" s="1901"/>
      <c r="C108" s="451"/>
      <c r="D108" s="262"/>
      <c r="E108" s="262"/>
      <c r="F108" s="262"/>
      <c r="G108" s="262"/>
      <c r="H108" s="262"/>
      <c r="I108" s="262"/>
      <c r="J108" s="262"/>
      <c r="K108" s="262"/>
      <c r="L108" s="262"/>
      <c r="M108" s="262"/>
      <c r="N108" s="262"/>
      <c r="O108" s="262"/>
      <c r="P108" s="530"/>
      <c r="Q108" s="183"/>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row>
    <row r="109" spans="1:44" ht="15" customHeight="1">
      <c r="A109" s="1124">
        <f>IF(O109&lt;=-1,"Neg#",0)</f>
        <v>0</v>
      </c>
      <c r="B109" s="916" t="s">
        <v>492</v>
      </c>
      <c r="C109" s="459">
        <f>'Crop Inputs'!H74</f>
        <v>0</v>
      </c>
      <c r="D109" s="101"/>
      <c r="E109" s="101"/>
      <c r="F109" s="101"/>
      <c r="G109" s="101"/>
      <c r="H109" s="101"/>
      <c r="I109" s="101"/>
      <c r="J109" s="101"/>
      <c r="K109" s="101"/>
      <c r="L109" s="101"/>
      <c r="M109" s="101"/>
      <c r="N109" s="101"/>
      <c r="O109" s="221">
        <f>C109-SUM(D109:N109)</f>
        <v>0</v>
      </c>
      <c r="P109" s="523"/>
      <c r="Q109" s="183">
        <v>1</v>
      </c>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row>
    <row r="110" spans="1:44" ht="15" customHeight="1">
      <c r="A110" s="1124">
        <f>IF(O110&lt;=-1,"Neg#",0)</f>
        <v>0</v>
      </c>
      <c r="B110" s="714" t="s">
        <v>59</v>
      </c>
      <c r="C110" s="459">
        <f>'Crop Inputs'!I74</f>
        <v>0</v>
      </c>
      <c r="D110" s="101"/>
      <c r="E110" s="101"/>
      <c r="F110" s="101"/>
      <c r="G110" s="101"/>
      <c r="H110" s="101"/>
      <c r="I110" s="101"/>
      <c r="J110" s="101"/>
      <c r="K110" s="101"/>
      <c r="L110" s="101"/>
      <c r="M110" s="101"/>
      <c r="N110" s="101"/>
      <c r="O110" s="221">
        <f>C110-SUM(D110:N110)</f>
        <v>0</v>
      </c>
      <c r="P110" s="523"/>
      <c r="Q110" s="183">
        <v>1</v>
      </c>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row>
    <row r="111" spans="1:44" ht="15" customHeight="1">
      <c r="A111" s="1124">
        <f>IF(O111&lt;=-1,"Neg#",0)</f>
        <v>0</v>
      </c>
      <c r="B111" s="714" t="s">
        <v>200</v>
      </c>
      <c r="C111" s="459">
        <f>'Crop Inputs'!J74</f>
        <v>0</v>
      </c>
      <c r="D111" s="101"/>
      <c r="E111" s="101"/>
      <c r="F111" s="101"/>
      <c r="G111" s="101"/>
      <c r="H111" s="101"/>
      <c r="I111" s="101"/>
      <c r="J111" s="101"/>
      <c r="K111" s="101"/>
      <c r="L111" s="101"/>
      <c r="M111" s="101"/>
      <c r="N111" s="101"/>
      <c r="O111" s="221">
        <f>C111-SUM(D111:N111)</f>
        <v>0</v>
      </c>
      <c r="P111" s="523"/>
      <c r="Q111" s="183">
        <v>1</v>
      </c>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row>
    <row r="112" spans="1:44" ht="15" customHeight="1">
      <c r="A112" s="1124">
        <f>IF(O112&lt;=-1,"Neg#",0)</f>
        <v>0</v>
      </c>
      <c r="B112" s="916" t="s">
        <v>432</v>
      </c>
      <c r="C112" s="459">
        <f>'Crop Inputs'!K74</f>
        <v>0</v>
      </c>
      <c r="D112" s="101"/>
      <c r="E112" s="101"/>
      <c r="F112" s="101"/>
      <c r="G112" s="101"/>
      <c r="H112" s="101"/>
      <c r="I112" s="101"/>
      <c r="J112" s="101"/>
      <c r="K112" s="101"/>
      <c r="L112" s="101"/>
      <c r="M112" s="101"/>
      <c r="N112" s="101"/>
      <c r="O112" s="221">
        <f>C112-SUM(D112:N112)</f>
        <v>0</v>
      </c>
      <c r="P112" s="523"/>
      <c r="Q112" s="183">
        <v>1</v>
      </c>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row>
    <row r="113" spans="1:44" ht="15" customHeight="1">
      <c r="A113" s="1124"/>
      <c r="B113" s="423" t="s">
        <v>359</v>
      </c>
      <c r="C113" s="441"/>
      <c r="D113" s="483"/>
      <c r="E113" s="483"/>
      <c r="F113" s="483"/>
      <c r="G113" s="483"/>
      <c r="H113" s="483"/>
      <c r="I113" s="483"/>
      <c r="J113" s="483"/>
      <c r="K113" s="483"/>
      <c r="L113" s="483"/>
      <c r="M113" s="483"/>
      <c r="N113" s="483"/>
      <c r="O113" s="512"/>
      <c r="P113" s="523"/>
      <c r="Q113" s="183"/>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row>
    <row r="114" spans="1:44" ht="15" customHeight="1">
      <c r="A114" s="1124"/>
      <c r="B114" s="492"/>
      <c r="C114" s="441">
        <f>SUM(D114:O114)</f>
        <v>0</v>
      </c>
      <c r="D114" s="101"/>
      <c r="E114" s="101"/>
      <c r="F114" s="101"/>
      <c r="G114" s="101"/>
      <c r="H114" s="101"/>
      <c r="I114" s="101"/>
      <c r="J114" s="101"/>
      <c r="K114" s="101"/>
      <c r="L114" s="101"/>
      <c r="M114" s="101"/>
      <c r="N114" s="101"/>
      <c r="O114" s="265"/>
      <c r="P114" s="525"/>
      <c r="Q114" s="183"/>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row>
    <row r="115" spans="1:44" ht="15" customHeight="1">
      <c r="A115" s="1124"/>
      <c r="B115" s="492"/>
      <c r="C115" s="441">
        <f>SUM(D115:O115)</f>
        <v>0</v>
      </c>
      <c r="D115" s="101"/>
      <c r="E115" s="101"/>
      <c r="F115" s="101"/>
      <c r="G115" s="101"/>
      <c r="H115" s="101"/>
      <c r="I115" s="101"/>
      <c r="J115" s="101"/>
      <c r="K115" s="101"/>
      <c r="L115" s="101"/>
      <c r="M115" s="101"/>
      <c r="N115" s="101"/>
      <c r="O115" s="265"/>
      <c r="P115" s="525"/>
      <c r="Q115" s="183"/>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row>
    <row r="116" spans="1:44" ht="15" customHeight="1">
      <c r="A116" s="1124"/>
      <c r="B116" s="492"/>
      <c r="C116" s="441">
        <f>SUM(D116:O116)</f>
        <v>0</v>
      </c>
      <c r="D116" s="101"/>
      <c r="E116" s="101"/>
      <c r="F116" s="101"/>
      <c r="G116" s="101"/>
      <c r="H116" s="101"/>
      <c r="I116" s="101"/>
      <c r="J116" s="101"/>
      <c r="K116" s="101"/>
      <c r="L116" s="101"/>
      <c r="M116" s="101"/>
      <c r="N116" s="101"/>
      <c r="O116" s="265"/>
      <c r="P116" s="525"/>
      <c r="Q116" s="183"/>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row>
    <row r="117" spans="1:44" ht="15" customHeight="1">
      <c r="A117" s="1124"/>
      <c r="B117" s="492"/>
      <c r="C117" s="455">
        <f>SUM(D117:O117)</f>
        <v>0</v>
      </c>
      <c r="D117" s="242"/>
      <c r="E117" s="242"/>
      <c r="F117" s="242"/>
      <c r="G117" s="242"/>
      <c r="H117" s="242"/>
      <c r="I117" s="242"/>
      <c r="J117" s="242"/>
      <c r="K117" s="242"/>
      <c r="L117" s="242"/>
      <c r="M117" s="242"/>
      <c r="N117" s="242"/>
      <c r="O117" s="510"/>
      <c r="P117" s="525"/>
      <c r="Q117" s="183"/>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row>
    <row r="118" spans="1:44" ht="15" customHeight="1">
      <c r="A118" s="1124"/>
      <c r="B118" s="422" t="s">
        <v>372</v>
      </c>
      <c r="C118" s="446">
        <f>SUM(D118:O118)</f>
        <v>0</v>
      </c>
      <c r="D118" s="343">
        <f>SUM(D114:D117)</f>
        <v>0</v>
      </c>
      <c r="E118" s="141">
        <f aca="true" t="shared" si="21" ref="E118:O118">SUM(E114:E117)</f>
        <v>0</v>
      </c>
      <c r="F118" s="141">
        <f t="shared" si="21"/>
        <v>0</v>
      </c>
      <c r="G118" s="141">
        <f t="shared" si="21"/>
        <v>0</v>
      </c>
      <c r="H118" s="141">
        <f t="shared" si="21"/>
        <v>0</v>
      </c>
      <c r="I118" s="141">
        <f t="shared" si="21"/>
        <v>0</v>
      </c>
      <c r="J118" s="141">
        <f t="shared" si="21"/>
        <v>0</v>
      </c>
      <c r="K118" s="141">
        <f t="shared" si="21"/>
        <v>0</v>
      </c>
      <c r="L118" s="141">
        <f t="shared" si="21"/>
        <v>0</v>
      </c>
      <c r="M118" s="141">
        <f t="shared" si="21"/>
        <v>0</v>
      </c>
      <c r="N118" s="141">
        <f t="shared" si="21"/>
        <v>0</v>
      </c>
      <c r="O118" s="505">
        <f t="shared" si="21"/>
        <v>0</v>
      </c>
      <c r="P118" s="524"/>
      <c r="Q118" s="183"/>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row>
    <row r="119" spans="1:44" ht="15" customHeight="1">
      <c r="A119" s="1122">
        <f>IF(O119&lt;=-1,"Neg#",0)</f>
        <v>0</v>
      </c>
      <c r="B119" s="421" t="s">
        <v>156</v>
      </c>
      <c r="C119" s="260">
        <f>Crop!J38</f>
        <v>0</v>
      </c>
      <c r="D119" s="101"/>
      <c r="E119" s="101"/>
      <c r="F119" s="101"/>
      <c r="G119" s="101"/>
      <c r="H119" s="101"/>
      <c r="I119" s="101"/>
      <c r="J119" s="101"/>
      <c r="K119" s="101"/>
      <c r="L119" s="101"/>
      <c r="M119" s="101"/>
      <c r="N119" s="101"/>
      <c r="O119" s="221">
        <f>C119-SUM(D119:N119)</f>
        <v>0</v>
      </c>
      <c r="P119" s="523"/>
      <c r="Q119" s="183">
        <v>1</v>
      </c>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row>
    <row r="120" spans="1:44" ht="15" customHeight="1">
      <c r="A120" s="1122"/>
      <c r="B120" s="426" t="s">
        <v>199</v>
      </c>
      <c r="C120" s="441">
        <f>SUM(D120:O120)</f>
        <v>0</v>
      </c>
      <c r="D120" s="101"/>
      <c r="E120" s="178"/>
      <c r="F120" s="178"/>
      <c r="G120" s="178"/>
      <c r="H120" s="101"/>
      <c r="I120" s="101"/>
      <c r="J120" s="101"/>
      <c r="K120" s="101"/>
      <c r="L120" s="101"/>
      <c r="M120" s="101"/>
      <c r="N120" s="101"/>
      <c r="O120" s="265"/>
      <c r="P120" s="525"/>
      <c r="Q120" s="183"/>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row>
    <row r="121" spans="1:44" ht="15" customHeight="1">
      <c r="A121" s="1122"/>
      <c r="B121" s="426" t="s">
        <v>61</v>
      </c>
      <c r="C121" s="441">
        <f>SUM(D121:O121)</f>
        <v>0</v>
      </c>
      <c r="D121" s="101"/>
      <c r="E121" s="178"/>
      <c r="F121" s="178"/>
      <c r="G121" s="178"/>
      <c r="H121" s="101"/>
      <c r="I121" s="101"/>
      <c r="J121" s="101"/>
      <c r="K121" s="101"/>
      <c r="L121" s="101"/>
      <c r="M121" s="101"/>
      <c r="N121" s="101"/>
      <c r="O121" s="265"/>
      <c r="P121" s="525"/>
      <c r="Q121" s="183"/>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row>
    <row r="122" spans="1:44" ht="15" customHeight="1">
      <c r="A122" s="1122"/>
      <c r="B122" s="426" t="s">
        <v>283</v>
      </c>
      <c r="C122" s="441">
        <f>SUM(D122:O122)</f>
        <v>0</v>
      </c>
      <c r="D122" s="101"/>
      <c r="E122" s="178"/>
      <c r="F122" s="178"/>
      <c r="G122" s="178"/>
      <c r="H122" s="101"/>
      <c r="I122" s="101"/>
      <c r="J122" s="101"/>
      <c r="K122" s="101"/>
      <c r="L122" s="101"/>
      <c r="M122" s="101"/>
      <c r="N122" s="101"/>
      <c r="O122" s="265"/>
      <c r="P122" s="525"/>
      <c r="Q122" s="183"/>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row>
    <row r="123" spans="1:44" ht="15" customHeight="1">
      <c r="A123" s="1122"/>
      <c r="B123" s="426" t="s">
        <v>284</v>
      </c>
      <c r="C123" s="441">
        <f>SUM(D123:O123)</f>
        <v>0</v>
      </c>
      <c r="D123" s="101"/>
      <c r="E123" s="178"/>
      <c r="F123" s="178"/>
      <c r="G123" s="178"/>
      <c r="H123" s="101"/>
      <c r="I123" s="101"/>
      <c r="J123" s="101"/>
      <c r="K123" s="101"/>
      <c r="L123" s="101"/>
      <c r="M123" s="101"/>
      <c r="N123" s="101"/>
      <c r="O123" s="265"/>
      <c r="P123" s="525"/>
      <c r="Q123" s="183"/>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row>
    <row r="124" spans="1:44" ht="15" customHeight="1">
      <c r="A124" s="1122"/>
      <c r="B124" s="426" t="s">
        <v>83</v>
      </c>
      <c r="C124" s="441">
        <f>SUM(D124:O124)</f>
        <v>0</v>
      </c>
      <c r="D124" s="101"/>
      <c r="E124" s="178"/>
      <c r="F124" s="178"/>
      <c r="G124" s="178"/>
      <c r="H124" s="101"/>
      <c r="I124" s="101"/>
      <c r="J124" s="101"/>
      <c r="K124" s="101"/>
      <c r="L124" s="101"/>
      <c r="M124" s="101"/>
      <c r="N124" s="101"/>
      <c r="O124" s="265"/>
      <c r="P124" s="525"/>
      <c r="Q124" s="183"/>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row>
    <row r="125" spans="1:44" ht="15" customHeight="1">
      <c r="A125" s="1120"/>
      <c r="B125" s="423" t="s">
        <v>266</v>
      </c>
      <c r="C125" s="441"/>
      <c r="D125" s="222"/>
      <c r="E125" s="222"/>
      <c r="F125" s="222"/>
      <c r="G125" s="222"/>
      <c r="H125" s="222"/>
      <c r="I125" s="222"/>
      <c r="J125" s="222"/>
      <c r="K125" s="222"/>
      <c r="L125" s="222"/>
      <c r="M125" s="222"/>
      <c r="N125" s="222"/>
      <c r="O125" s="221"/>
      <c r="P125" s="523"/>
      <c r="Q125" s="183"/>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row>
    <row r="126" spans="1:44" ht="15" customHeight="1">
      <c r="A126" s="1120">
        <f>IF(O126&lt;=-1,"Neg#",0)</f>
        <v>0</v>
      </c>
      <c r="B126" s="424">
        <f>Livestock!A8</f>
        <v>0</v>
      </c>
      <c r="C126" s="417">
        <f>Livestock!J8</f>
        <v>0</v>
      </c>
      <c r="D126" s="376"/>
      <c r="E126" s="376"/>
      <c r="F126" s="376"/>
      <c r="G126" s="376"/>
      <c r="H126" s="376"/>
      <c r="I126" s="376"/>
      <c r="J126" s="376"/>
      <c r="K126" s="376"/>
      <c r="L126" s="376"/>
      <c r="M126" s="376"/>
      <c r="N126" s="376"/>
      <c r="O126" s="221">
        <f aca="true" t="shared" si="22" ref="O126:O132">C126-SUM(D126:N126)</f>
        <v>0</v>
      </c>
      <c r="P126" s="523"/>
      <c r="Q126" s="183">
        <v>1</v>
      </c>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row>
    <row r="127" spans="1:44" ht="15" customHeight="1">
      <c r="A127" s="1120">
        <f aca="true" t="shared" si="23" ref="A127:A132">IF(O127&lt;=-1,"Neg#",0)</f>
        <v>0</v>
      </c>
      <c r="B127" s="424">
        <f>Livestock!A9</f>
        <v>0</v>
      </c>
      <c r="C127" s="417">
        <f>Livestock!J9</f>
        <v>0</v>
      </c>
      <c r="D127" s="376"/>
      <c r="E127" s="376"/>
      <c r="F127" s="376"/>
      <c r="G127" s="376"/>
      <c r="H127" s="376"/>
      <c r="I127" s="376"/>
      <c r="J127" s="376"/>
      <c r="K127" s="376"/>
      <c r="L127" s="376"/>
      <c r="M127" s="376"/>
      <c r="N127" s="376"/>
      <c r="O127" s="221">
        <f t="shared" si="22"/>
        <v>0</v>
      </c>
      <c r="P127" s="523"/>
      <c r="Q127" s="183">
        <v>1</v>
      </c>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row>
    <row r="128" spans="1:44" ht="15" customHeight="1">
      <c r="A128" s="1120">
        <f t="shared" si="23"/>
        <v>0</v>
      </c>
      <c r="B128" s="421">
        <f>Livestock!A10</f>
        <v>0</v>
      </c>
      <c r="C128" s="260">
        <f>Livestock!J10</f>
        <v>0</v>
      </c>
      <c r="D128" s="101"/>
      <c r="E128" s="101"/>
      <c r="F128" s="101"/>
      <c r="G128" s="101"/>
      <c r="H128" s="101"/>
      <c r="I128" s="101"/>
      <c r="J128" s="101"/>
      <c r="K128" s="101"/>
      <c r="L128" s="101"/>
      <c r="M128" s="101"/>
      <c r="N128" s="101"/>
      <c r="O128" s="221">
        <f t="shared" si="22"/>
        <v>0</v>
      </c>
      <c r="P128" s="523"/>
      <c r="Q128" s="183">
        <v>1</v>
      </c>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row>
    <row r="129" spans="1:44" ht="15" customHeight="1">
      <c r="A129" s="1120">
        <f t="shared" si="23"/>
        <v>0</v>
      </c>
      <c r="B129" s="421">
        <f>Livestock!A11</f>
        <v>0</v>
      </c>
      <c r="C129" s="260">
        <f>Livestock!J11</f>
        <v>0</v>
      </c>
      <c r="D129" s="101"/>
      <c r="E129" s="101"/>
      <c r="F129" s="101"/>
      <c r="G129" s="101"/>
      <c r="H129" s="101"/>
      <c r="I129" s="101"/>
      <c r="J129" s="101"/>
      <c r="K129" s="101"/>
      <c r="L129" s="101"/>
      <c r="M129" s="101"/>
      <c r="N129" s="101"/>
      <c r="O129" s="221">
        <f t="shared" si="22"/>
        <v>0</v>
      </c>
      <c r="P129" s="523"/>
      <c r="Q129" s="183">
        <v>1</v>
      </c>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row>
    <row r="130" spans="1:44" ht="15" customHeight="1">
      <c r="A130" s="1120">
        <f t="shared" si="23"/>
        <v>0</v>
      </c>
      <c r="B130" s="424">
        <f>Livestock!A12</f>
        <v>0</v>
      </c>
      <c r="C130" s="417">
        <f>Livestock!J12</f>
        <v>0</v>
      </c>
      <c r="D130" s="376"/>
      <c r="E130" s="376"/>
      <c r="F130" s="376"/>
      <c r="G130" s="376"/>
      <c r="H130" s="376"/>
      <c r="I130" s="376"/>
      <c r="J130" s="376"/>
      <c r="K130" s="376"/>
      <c r="L130" s="376"/>
      <c r="M130" s="376"/>
      <c r="N130" s="376"/>
      <c r="O130" s="221">
        <f t="shared" si="22"/>
        <v>0</v>
      </c>
      <c r="P130" s="523"/>
      <c r="Q130" s="183">
        <v>1</v>
      </c>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row>
    <row r="131" spans="1:44" ht="15" customHeight="1">
      <c r="A131" s="1120">
        <f t="shared" si="23"/>
        <v>0</v>
      </c>
      <c r="B131" s="424">
        <f>Livestock!A13</f>
        <v>0</v>
      </c>
      <c r="C131" s="417">
        <f>Livestock!J13</f>
        <v>0</v>
      </c>
      <c r="D131" s="376"/>
      <c r="E131" s="376"/>
      <c r="F131" s="376"/>
      <c r="G131" s="376"/>
      <c r="H131" s="376"/>
      <c r="I131" s="376"/>
      <c r="J131" s="376"/>
      <c r="K131" s="376"/>
      <c r="L131" s="376"/>
      <c r="M131" s="376"/>
      <c r="N131" s="376"/>
      <c r="O131" s="221">
        <f t="shared" si="22"/>
        <v>0</v>
      </c>
      <c r="P131" s="523"/>
      <c r="Q131" s="183">
        <v>1</v>
      </c>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row>
    <row r="132" spans="1:44" ht="15" customHeight="1">
      <c r="A132" s="1120">
        <f t="shared" si="23"/>
        <v>0</v>
      </c>
      <c r="B132" s="424">
        <f>Livestock!A14</f>
        <v>0</v>
      </c>
      <c r="C132" s="417">
        <f>Livestock!J14</f>
        <v>0</v>
      </c>
      <c r="D132" s="376"/>
      <c r="E132" s="376"/>
      <c r="F132" s="376"/>
      <c r="G132" s="376"/>
      <c r="H132" s="376"/>
      <c r="I132" s="376"/>
      <c r="J132" s="376"/>
      <c r="K132" s="376"/>
      <c r="L132" s="376"/>
      <c r="M132" s="376"/>
      <c r="N132" s="376"/>
      <c r="O132" s="221">
        <f t="shared" si="22"/>
        <v>0</v>
      </c>
      <c r="P132" s="523"/>
      <c r="Q132" s="183">
        <v>1</v>
      </c>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row>
    <row r="133" spans="1:44" ht="15" customHeight="1">
      <c r="A133" s="1120"/>
      <c r="B133" s="425" t="s">
        <v>373</v>
      </c>
      <c r="C133" s="443">
        <f>SUM(C126:C132)</f>
        <v>0</v>
      </c>
      <c r="D133" s="328">
        <f>SUM(D126:D132)</f>
        <v>0</v>
      </c>
      <c r="E133" s="328">
        <f aca="true" t="shared" si="24" ref="E133:N133">SUM(E126:E132)</f>
        <v>0</v>
      </c>
      <c r="F133" s="328">
        <f t="shared" si="24"/>
        <v>0</v>
      </c>
      <c r="G133" s="328">
        <f t="shared" si="24"/>
        <v>0</v>
      </c>
      <c r="H133" s="328">
        <f t="shared" si="24"/>
        <v>0</v>
      </c>
      <c r="I133" s="328">
        <f t="shared" si="24"/>
        <v>0</v>
      </c>
      <c r="J133" s="328">
        <f t="shared" si="24"/>
        <v>0</v>
      </c>
      <c r="K133" s="328">
        <f t="shared" si="24"/>
        <v>0</v>
      </c>
      <c r="L133" s="328">
        <f t="shared" si="24"/>
        <v>0</v>
      </c>
      <c r="M133" s="328">
        <f t="shared" si="24"/>
        <v>0</v>
      </c>
      <c r="N133" s="328">
        <f t="shared" si="24"/>
        <v>0</v>
      </c>
      <c r="O133" s="505">
        <f>SUM(O126:O132)</f>
        <v>0</v>
      </c>
      <c r="P133" s="524"/>
      <c r="Q133" s="183"/>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row>
    <row r="134" spans="1:44" ht="15" customHeight="1">
      <c r="A134" s="1119"/>
      <c r="B134" s="423" t="s">
        <v>267</v>
      </c>
      <c r="C134" s="441"/>
      <c r="D134" s="222"/>
      <c r="E134" s="222"/>
      <c r="F134" s="222"/>
      <c r="G134" s="222"/>
      <c r="H134" s="222"/>
      <c r="I134" s="222"/>
      <c r="J134" s="222"/>
      <c r="K134" s="222"/>
      <c r="L134" s="222"/>
      <c r="M134" s="222"/>
      <c r="N134" s="222"/>
      <c r="O134" s="221"/>
      <c r="P134" s="523"/>
      <c r="Q134" s="183"/>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row>
    <row r="135" spans="1:44" ht="15" customHeight="1">
      <c r="A135" s="1119">
        <f>IF(O135&lt;=-1,"Neg#",0)</f>
        <v>0</v>
      </c>
      <c r="B135" s="424">
        <f>Livestock!A17</f>
        <v>0</v>
      </c>
      <c r="C135" s="417">
        <f>Livestock!J17</f>
        <v>0</v>
      </c>
      <c r="D135" s="377"/>
      <c r="E135" s="377"/>
      <c r="F135" s="377"/>
      <c r="G135" s="377"/>
      <c r="H135" s="377"/>
      <c r="I135" s="377"/>
      <c r="J135" s="377"/>
      <c r="K135" s="377"/>
      <c r="L135" s="377"/>
      <c r="M135" s="377"/>
      <c r="N135" s="377"/>
      <c r="O135" s="221">
        <f aca="true" t="shared" si="25" ref="O135:O143">C135-SUM(D135:N135)</f>
        <v>0</v>
      </c>
      <c r="P135" s="523"/>
      <c r="Q135" s="183">
        <v>1</v>
      </c>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row>
    <row r="136" spans="1:44" ht="15" customHeight="1">
      <c r="A136" s="1119">
        <f aca="true" t="shared" si="26" ref="A136:A142">IF(O136&lt;=-1,"Neg#",0)</f>
        <v>0</v>
      </c>
      <c r="B136" s="424">
        <f>Livestock!A18</f>
        <v>0</v>
      </c>
      <c r="C136" s="417">
        <f>Livestock!J18</f>
        <v>0</v>
      </c>
      <c r="D136" s="377"/>
      <c r="E136" s="377"/>
      <c r="F136" s="377"/>
      <c r="G136" s="377"/>
      <c r="H136" s="377"/>
      <c r="I136" s="377"/>
      <c r="J136" s="377"/>
      <c r="K136" s="377"/>
      <c r="L136" s="377"/>
      <c r="M136" s="377"/>
      <c r="N136" s="377"/>
      <c r="O136" s="221">
        <f t="shared" si="25"/>
        <v>0</v>
      </c>
      <c r="P136" s="523"/>
      <c r="Q136" s="183">
        <v>1</v>
      </c>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row>
    <row r="137" spans="1:44" ht="15" customHeight="1">
      <c r="A137" s="1119">
        <f t="shared" si="26"/>
        <v>0</v>
      </c>
      <c r="B137" s="424">
        <f>Livestock!A19</f>
        <v>0</v>
      </c>
      <c r="C137" s="417">
        <f>Livestock!J19</f>
        <v>0</v>
      </c>
      <c r="D137" s="377"/>
      <c r="E137" s="377"/>
      <c r="F137" s="377"/>
      <c r="G137" s="377"/>
      <c r="H137" s="377"/>
      <c r="I137" s="377"/>
      <c r="J137" s="377"/>
      <c r="K137" s="377"/>
      <c r="L137" s="377"/>
      <c r="M137" s="377"/>
      <c r="N137" s="377"/>
      <c r="O137" s="221">
        <f t="shared" si="25"/>
        <v>0</v>
      </c>
      <c r="P137" s="523"/>
      <c r="Q137" s="183">
        <v>1</v>
      </c>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row>
    <row r="138" spans="1:44" ht="15" customHeight="1">
      <c r="A138" s="1119">
        <f t="shared" si="26"/>
        <v>0</v>
      </c>
      <c r="B138" s="424">
        <f>Livestock!A20</f>
        <v>0</v>
      </c>
      <c r="C138" s="417">
        <f>Livestock!J20</f>
        <v>0</v>
      </c>
      <c r="D138" s="377"/>
      <c r="E138" s="377"/>
      <c r="F138" s="377"/>
      <c r="G138" s="377"/>
      <c r="H138" s="377"/>
      <c r="I138" s="377"/>
      <c r="J138" s="377"/>
      <c r="K138" s="377"/>
      <c r="L138" s="377"/>
      <c r="M138" s="377"/>
      <c r="N138" s="377"/>
      <c r="O138" s="221">
        <f t="shared" si="25"/>
        <v>0</v>
      </c>
      <c r="P138" s="523"/>
      <c r="Q138" s="183">
        <v>1</v>
      </c>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row>
    <row r="139" spans="1:44" ht="15" customHeight="1">
      <c r="A139" s="1119">
        <f t="shared" si="26"/>
        <v>0</v>
      </c>
      <c r="B139" s="424">
        <f>Livestock!A21</f>
        <v>0</v>
      </c>
      <c r="C139" s="417">
        <f>Livestock!J21</f>
        <v>0</v>
      </c>
      <c r="D139" s="377"/>
      <c r="E139" s="377"/>
      <c r="F139" s="377"/>
      <c r="G139" s="377"/>
      <c r="H139" s="377"/>
      <c r="I139" s="377"/>
      <c r="J139" s="377"/>
      <c r="K139" s="377"/>
      <c r="L139" s="377"/>
      <c r="M139" s="377"/>
      <c r="N139" s="377"/>
      <c r="O139" s="221">
        <f t="shared" si="25"/>
        <v>0</v>
      </c>
      <c r="P139" s="523"/>
      <c r="Q139" s="183">
        <v>1</v>
      </c>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row>
    <row r="140" spans="1:44" ht="15" customHeight="1">
      <c r="A140" s="1119">
        <f t="shared" si="26"/>
        <v>0</v>
      </c>
      <c r="B140" s="424">
        <f>Livestock!A22</f>
        <v>0</v>
      </c>
      <c r="C140" s="417">
        <f>Livestock!J22</f>
        <v>0</v>
      </c>
      <c r="D140" s="377"/>
      <c r="E140" s="377"/>
      <c r="F140" s="377"/>
      <c r="G140" s="377"/>
      <c r="H140" s="377"/>
      <c r="I140" s="377"/>
      <c r="J140" s="377"/>
      <c r="K140" s="377"/>
      <c r="L140" s="377"/>
      <c r="M140" s="377"/>
      <c r="N140" s="377"/>
      <c r="O140" s="221">
        <f t="shared" si="25"/>
        <v>0</v>
      </c>
      <c r="P140" s="523"/>
      <c r="Q140" s="183">
        <v>1</v>
      </c>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row>
    <row r="141" spans="1:44" ht="15" customHeight="1">
      <c r="A141" s="1119">
        <f t="shared" si="26"/>
        <v>0</v>
      </c>
      <c r="B141" s="424">
        <f>Livestock!A23</f>
        <v>0</v>
      </c>
      <c r="C141" s="417">
        <f>Livestock!J23</f>
        <v>0</v>
      </c>
      <c r="D141" s="377"/>
      <c r="E141" s="377"/>
      <c r="F141" s="377"/>
      <c r="G141" s="377"/>
      <c r="H141" s="377"/>
      <c r="I141" s="377"/>
      <c r="J141" s="377"/>
      <c r="K141" s="377"/>
      <c r="L141" s="377"/>
      <c r="M141" s="377"/>
      <c r="N141" s="377"/>
      <c r="O141" s="221">
        <f t="shared" si="25"/>
        <v>0</v>
      </c>
      <c r="P141" s="523"/>
      <c r="Q141" s="183">
        <v>1</v>
      </c>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row>
    <row r="142" spans="1:44" ht="15" customHeight="1">
      <c r="A142" s="1119">
        <f t="shared" si="26"/>
        <v>0</v>
      </c>
      <c r="B142" s="424">
        <f>Livestock!A24</f>
        <v>0</v>
      </c>
      <c r="C142" s="417">
        <f>Livestock!J24</f>
        <v>0</v>
      </c>
      <c r="D142" s="377"/>
      <c r="E142" s="377"/>
      <c r="F142" s="377"/>
      <c r="G142" s="377"/>
      <c r="H142" s="377"/>
      <c r="I142" s="377"/>
      <c r="J142" s="377"/>
      <c r="K142" s="377"/>
      <c r="L142" s="377"/>
      <c r="M142" s="377"/>
      <c r="N142" s="377"/>
      <c r="O142" s="221">
        <f t="shared" si="25"/>
        <v>0</v>
      </c>
      <c r="P142" s="523"/>
      <c r="Q142" s="183">
        <v>1</v>
      </c>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row>
    <row r="143" spans="1:44" ht="15" customHeight="1">
      <c r="A143" s="1119">
        <f>IF(O143&lt;=-1,"Neg#",0)</f>
        <v>0</v>
      </c>
      <c r="B143" s="421">
        <f>Livestock!A25</f>
        <v>0</v>
      </c>
      <c r="C143" s="417">
        <f>Livestock!J25</f>
        <v>0</v>
      </c>
      <c r="D143" s="372"/>
      <c r="E143" s="372"/>
      <c r="F143" s="372"/>
      <c r="G143" s="372"/>
      <c r="H143" s="372"/>
      <c r="I143" s="372"/>
      <c r="J143" s="372"/>
      <c r="K143" s="372"/>
      <c r="L143" s="372"/>
      <c r="M143" s="372"/>
      <c r="N143" s="372"/>
      <c r="O143" s="221">
        <f t="shared" si="25"/>
        <v>0</v>
      </c>
      <c r="P143" s="523"/>
      <c r="Q143" s="183">
        <v>1</v>
      </c>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row>
    <row r="144" spans="1:44" ht="15" customHeight="1">
      <c r="A144" s="1119"/>
      <c r="B144" s="486" t="s">
        <v>374</v>
      </c>
      <c r="C144" s="446">
        <f>SUM(C135:C143)</f>
        <v>0</v>
      </c>
      <c r="D144" s="328">
        <f>SUM(D135:D143)</f>
        <v>0</v>
      </c>
      <c r="E144" s="328">
        <f aca="true" t="shared" si="27" ref="E144:N144">SUM(E135:E143)</f>
        <v>0</v>
      </c>
      <c r="F144" s="328">
        <f t="shared" si="27"/>
        <v>0</v>
      </c>
      <c r="G144" s="328">
        <f t="shared" si="27"/>
        <v>0</v>
      </c>
      <c r="H144" s="328">
        <f t="shared" si="27"/>
        <v>0</v>
      </c>
      <c r="I144" s="328">
        <f t="shared" si="27"/>
        <v>0</v>
      </c>
      <c r="J144" s="328">
        <f t="shared" si="27"/>
        <v>0</v>
      </c>
      <c r="K144" s="328">
        <f t="shared" si="27"/>
        <v>0</v>
      </c>
      <c r="L144" s="328">
        <f t="shared" si="27"/>
        <v>0</v>
      </c>
      <c r="M144" s="328">
        <f t="shared" si="27"/>
        <v>0</v>
      </c>
      <c r="N144" s="328">
        <f t="shared" si="27"/>
        <v>0</v>
      </c>
      <c r="O144" s="505">
        <f>SUM(O135:O143)</f>
        <v>0</v>
      </c>
      <c r="P144" s="524"/>
      <c r="Q144" s="183"/>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row>
    <row r="145" spans="1:44" ht="15" customHeight="1">
      <c r="A145" s="1126"/>
      <c r="B145" s="426" t="s">
        <v>84</v>
      </c>
      <c r="C145" s="441">
        <f>SUM(D145:O145)</f>
        <v>0</v>
      </c>
      <c r="D145" s="101"/>
      <c r="E145" s="101"/>
      <c r="F145" s="101"/>
      <c r="G145" s="178"/>
      <c r="H145" s="101"/>
      <c r="I145" s="101"/>
      <c r="J145" s="101"/>
      <c r="K145" s="101"/>
      <c r="L145" s="101"/>
      <c r="M145" s="101"/>
      <c r="N145" s="101"/>
      <c r="O145" s="265"/>
      <c r="P145" s="525"/>
      <c r="Q145" s="183"/>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row>
    <row r="146" spans="1:44" ht="15" customHeight="1">
      <c r="A146" s="1126"/>
      <c r="B146" s="423" t="s">
        <v>360</v>
      </c>
      <c r="C146" s="441"/>
      <c r="D146" s="483"/>
      <c r="E146" s="483"/>
      <c r="F146" s="483"/>
      <c r="G146" s="483"/>
      <c r="H146" s="483"/>
      <c r="I146" s="483"/>
      <c r="J146" s="483"/>
      <c r="K146" s="483"/>
      <c r="L146" s="483"/>
      <c r="M146" s="483"/>
      <c r="N146" s="483"/>
      <c r="O146" s="354"/>
      <c r="P146" s="525"/>
      <c r="Q146" s="183"/>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row>
    <row r="147" spans="1:44" ht="15" customHeight="1">
      <c r="A147" s="1126"/>
      <c r="B147" s="915"/>
      <c r="C147" s="441">
        <f>SUM(D147:O147)</f>
        <v>0</v>
      </c>
      <c r="D147" s="101"/>
      <c r="E147" s="101"/>
      <c r="F147" s="101"/>
      <c r="G147" s="101"/>
      <c r="H147" s="101"/>
      <c r="I147" s="101"/>
      <c r="J147" s="101"/>
      <c r="K147" s="101"/>
      <c r="L147" s="101"/>
      <c r="M147" s="101"/>
      <c r="N147" s="101"/>
      <c r="O147" s="265"/>
      <c r="P147" s="525"/>
      <c r="Q147" s="183"/>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row>
    <row r="148" spans="1:44" ht="15" customHeight="1">
      <c r="A148" s="1126"/>
      <c r="B148" s="915"/>
      <c r="C148" s="441">
        <f>SUM(D148:O148)</f>
        <v>0</v>
      </c>
      <c r="D148" s="101"/>
      <c r="E148" s="101"/>
      <c r="F148" s="101"/>
      <c r="G148" s="101"/>
      <c r="H148" s="101"/>
      <c r="I148" s="101"/>
      <c r="J148" s="101"/>
      <c r="K148" s="101"/>
      <c r="L148" s="101"/>
      <c r="M148" s="101"/>
      <c r="N148" s="101"/>
      <c r="O148" s="265"/>
      <c r="P148" s="525"/>
      <c r="Q148" s="183"/>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row>
    <row r="149" spans="1:44" ht="15" customHeight="1">
      <c r="A149" s="1126"/>
      <c r="B149" s="915"/>
      <c r="C149" s="441">
        <f>SUM(D149:O149)</f>
        <v>0</v>
      </c>
      <c r="D149" s="101"/>
      <c r="E149" s="101"/>
      <c r="F149" s="101"/>
      <c r="G149" s="101"/>
      <c r="H149" s="101"/>
      <c r="I149" s="101"/>
      <c r="J149" s="101"/>
      <c r="K149" s="101"/>
      <c r="L149" s="101"/>
      <c r="M149" s="101"/>
      <c r="N149" s="101"/>
      <c r="O149" s="265"/>
      <c r="P149" s="525"/>
      <c r="Q149" s="183"/>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row>
    <row r="150" spans="1:44" ht="15" customHeight="1">
      <c r="A150" s="1126"/>
      <c r="B150" s="915"/>
      <c r="C150" s="455">
        <f>SUM(D150:O150)</f>
        <v>0</v>
      </c>
      <c r="D150" s="242"/>
      <c r="E150" s="242"/>
      <c r="F150" s="242"/>
      <c r="G150" s="242"/>
      <c r="H150" s="242"/>
      <c r="I150" s="242"/>
      <c r="J150" s="242"/>
      <c r="K150" s="242"/>
      <c r="L150" s="242"/>
      <c r="M150" s="242"/>
      <c r="N150" s="242"/>
      <c r="O150" s="510"/>
      <c r="P150" s="525"/>
      <c r="Q150" s="183"/>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row>
    <row r="151" spans="1:44" ht="15" customHeight="1">
      <c r="A151" s="1126"/>
      <c r="B151" s="425" t="s">
        <v>375</v>
      </c>
      <c r="C151" s="446">
        <f>SUM(D151:O151)</f>
        <v>0</v>
      </c>
      <c r="D151" s="343">
        <f>SUM(D147:D150)</f>
        <v>0</v>
      </c>
      <c r="E151" s="141">
        <f aca="true" t="shared" si="28" ref="E151:O151">SUM(E147:E150)</f>
        <v>0</v>
      </c>
      <c r="F151" s="141">
        <f t="shared" si="28"/>
        <v>0</v>
      </c>
      <c r="G151" s="141">
        <f t="shared" si="28"/>
        <v>0</v>
      </c>
      <c r="H151" s="141">
        <f t="shared" si="28"/>
        <v>0</v>
      </c>
      <c r="I151" s="141">
        <f t="shared" si="28"/>
        <v>0</v>
      </c>
      <c r="J151" s="141">
        <f t="shared" si="28"/>
        <v>0</v>
      </c>
      <c r="K151" s="141">
        <f t="shared" si="28"/>
        <v>0</v>
      </c>
      <c r="L151" s="141">
        <f t="shared" si="28"/>
        <v>0</v>
      </c>
      <c r="M151" s="141">
        <f t="shared" si="28"/>
        <v>0</v>
      </c>
      <c r="N151" s="141">
        <f t="shared" si="28"/>
        <v>0</v>
      </c>
      <c r="O151" s="505">
        <f t="shared" si="28"/>
        <v>0</v>
      </c>
      <c r="P151" s="524"/>
      <c r="Q151" s="183"/>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row>
    <row r="152" spans="1:44" ht="15" customHeight="1">
      <c r="A152" s="1157"/>
      <c r="B152" s="426" t="s">
        <v>62</v>
      </c>
      <c r="C152" s="441">
        <f aca="true" t="shared" si="29" ref="C152:C169">SUM(D152:O152)</f>
        <v>0</v>
      </c>
      <c r="D152" s="101"/>
      <c r="E152" s="178"/>
      <c r="F152" s="178"/>
      <c r="G152" s="178"/>
      <c r="H152" s="101"/>
      <c r="I152" s="101"/>
      <c r="J152" s="101"/>
      <c r="K152" s="101"/>
      <c r="L152" s="101"/>
      <c r="M152" s="101"/>
      <c r="N152" s="101"/>
      <c r="O152" s="265"/>
      <c r="P152" s="525"/>
      <c r="Q152" s="183"/>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row>
    <row r="153" spans="1:44" ht="15" customHeight="1">
      <c r="A153" s="1122"/>
      <c r="B153" s="426" t="s">
        <v>63</v>
      </c>
      <c r="C153" s="441">
        <f t="shared" si="29"/>
        <v>0</v>
      </c>
      <c r="D153" s="101"/>
      <c r="E153" s="101"/>
      <c r="F153" s="101"/>
      <c r="G153" s="101"/>
      <c r="H153" s="101"/>
      <c r="I153" s="101"/>
      <c r="J153" s="101"/>
      <c r="K153" s="101"/>
      <c r="L153" s="101"/>
      <c r="M153" s="101"/>
      <c r="N153" s="101"/>
      <c r="O153" s="101"/>
      <c r="P153" s="525"/>
      <c r="Q153" s="183"/>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row>
    <row r="154" spans="1:44" ht="15" customHeight="1">
      <c r="A154" s="1122"/>
      <c r="B154" s="426" t="s">
        <v>77</v>
      </c>
      <c r="C154" s="441">
        <f t="shared" si="29"/>
        <v>0</v>
      </c>
      <c r="D154" s="101"/>
      <c r="E154" s="178"/>
      <c r="F154" s="178"/>
      <c r="G154" s="178"/>
      <c r="H154" s="101"/>
      <c r="I154" s="101"/>
      <c r="J154" s="101"/>
      <c r="K154" s="101"/>
      <c r="L154" s="101"/>
      <c r="M154" s="101"/>
      <c r="N154" s="101"/>
      <c r="O154" s="265"/>
      <c r="P154" s="525"/>
      <c r="Q154" s="183"/>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row>
    <row r="155" spans="1:44" ht="15" customHeight="1">
      <c r="A155" s="1157"/>
      <c r="B155" s="426" t="s">
        <v>64</v>
      </c>
      <c r="C155" s="441">
        <f t="shared" si="29"/>
        <v>0</v>
      </c>
      <c r="D155" s="101"/>
      <c r="E155" s="101"/>
      <c r="F155" s="101"/>
      <c r="G155" s="101"/>
      <c r="H155" s="101"/>
      <c r="I155" s="101"/>
      <c r="J155" s="101"/>
      <c r="K155" s="101"/>
      <c r="L155" s="101"/>
      <c r="M155" s="101"/>
      <c r="N155" s="101"/>
      <c r="O155" s="101"/>
      <c r="P155" s="525"/>
      <c r="Q155" s="183"/>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row>
    <row r="156" spans="1:44" ht="15" customHeight="1">
      <c r="A156" s="1122"/>
      <c r="B156" s="426" t="s">
        <v>88</v>
      </c>
      <c r="C156" s="441">
        <f t="shared" si="29"/>
        <v>0</v>
      </c>
      <c r="D156" s="101"/>
      <c r="E156" s="178"/>
      <c r="F156" s="178"/>
      <c r="G156" s="178"/>
      <c r="H156" s="101"/>
      <c r="I156" s="101"/>
      <c r="J156" s="101"/>
      <c r="K156" s="101"/>
      <c r="L156" s="101"/>
      <c r="M156" s="101"/>
      <c r="N156" s="101"/>
      <c r="O156" s="265"/>
      <c r="P156" s="525"/>
      <c r="Q156" s="183"/>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row>
    <row r="157" spans="1:44" ht="15" customHeight="1">
      <c r="A157" s="1122"/>
      <c r="B157" s="426" t="s">
        <v>65</v>
      </c>
      <c r="C157" s="441">
        <f t="shared" si="29"/>
        <v>0</v>
      </c>
      <c r="D157" s="101"/>
      <c r="E157" s="178"/>
      <c r="F157" s="178"/>
      <c r="G157" s="178"/>
      <c r="H157" s="101"/>
      <c r="I157" s="101"/>
      <c r="J157" s="101"/>
      <c r="K157" s="101"/>
      <c r="L157" s="101"/>
      <c r="M157" s="101"/>
      <c r="N157" s="101"/>
      <c r="O157" s="265"/>
      <c r="P157" s="525"/>
      <c r="Q157" s="183"/>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row>
    <row r="158" spans="1:44" ht="15" customHeight="1">
      <c r="A158" s="1122"/>
      <c r="B158" s="426" t="s">
        <v>66</v>
      </c>
      <c r="C158" s="441">
        <f t="shared" si="29"/>
        <v>0</v>
      </c>
      <c r="D158" s="101"/>
      <c r="E158" s="178"/>
      <c r="F158" s="178"/>
      <c r="G158" s="178"/>
      <c r="H158" s="101"/>
      <c r="I158" s="101"/>
      <c r="J158" s="101"/>
      <c r="K158" s="101"/>
      <c r="L158" s="101"/>
      <c r="M158" s="101"/>
      <c r="N158" s="101"/>
      <c r="O158" s="265"/>
      <c r="P158" s="525"/>
      <c r="Q158" s="183"/>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row>
    <row r="159" spans="1:44" ht="15" customHeight="1">
      <c r="A159" s="1122"/>
      <c r="B159" s="426" t="s">
        <v>159</v>
      </c>
      <c r="C159" s="441">
        <f t="shared" si="29"/>
        <v>0</v>
      </c>
      <c r="D159" s="101"/>
      <c r="E159" s="178"/>
      <c r="F159" s="178"/>
      <c r="G159" s="178"/>
      <c r="H159" s="101"/>
      <c r="I159" s="101"/>
      <c r="J159" s="101"/>
      <c r="K159" s="101"/>
      <c r="L159" s="101"/>
      <c r="M159" s="101"/>
      <c r="N159" s="101"/>
      <c r="O159" s="265"/>
      <c r="P159" s="525"/>
      <c r="Q159" s="183"/>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row>
    <row r="160" spans="1:44" ht="15" customHeight="1">
      <c r="A160" s="1122"/>
      <c r="B160" s="426" t="s">
        <v>285</v>
      </c>
      <c r="C160" s="441">
        <f t="shared" si="29"/>
        <v>0</v>
      </c>
      <c r="D160" s="101"/>
      <c r="E160" s="178"/>
      <c r="F160" s="178"/>
      <c r="G160" s="178"/>
      <c r="H160" s="101"/>
      <c r="I160" s="101"/>
      <c r="J160" s="101"/>
      <c r="K160" s="101"/>
      <c r="L160" s="101"/>
      <c r="M160" s="101"/>
      <c r="N160" s="101"/>
      <c r="O160" s="265"/>
      <c r="P160" s="525"/>
      <c r="Q160" s="183"/>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row>
    <row r="161" spans="1:44" ht="15" customHeight="1">
      <c r="A161" s="1122"/>
      <c r="B161" s="426" t="s">
        <v>198</v>
      </c>
      <c r="C161" s="441">
        <f t="shared" si="29"/>
        <v>0</v>
      </c>
      <c r="D161" s="101"/>
      <c r="E161" s="178"/>
      <c r="F161" s="178"/>
      <c r="G161" s="178"/>
      <c r="H161" s="101"/>
      <c r="I161" s="101"/>
      <c r="J161" s="101"/>
      <c r="K161" s="101"/>
      <c r="L161" s="101"/>
      <c r="M161" s="101"/>
      <c r="N161" s="101"/>
      <c r="O161" s="265"/>
      <c r="P161" s="525"/>
      <c r="Q161" s="183"/>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row>
    <row r="162" spans="1:44" ht="15" customHeight="1">
      <c r="A162" s="1122"/>
      <c r="B162" s="426" t="s">
        <v>90</v>
      </c>
      <c r="C162" s="441">
        <f t="shared" si="29"/>
        <v>0</v>
      </c>
      <c r="D162" s="101"/>
      <c r="E162" s="178"/>
      <c r="F162" s="178"/>
      <c r="G162" s="178"/>
      <c r="H162" s="101"/>
      <c r="I162" s="101"/>
      <c r="J162" s="101"/>
      <c r="K162" s="101"/>
      <c r="L162" s="101"/>
      <c r="M162" s="101"/>
      <c r="N162" s="101"/>
      <c r="O162" s="265"/>
      <c r="P162" s="525"/>
      <c r="Q162" s="183"/>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row>
    <row r="163" spans="1:44" ht="15" customHeight="1">
      <c r="A163" s="1122"/>
      <c r="B163" s="426" t="s">
        <v>286</v>
      </c>
      <c r="C163" s="441">
        <f t="shared" si="29"/>
        <v>0</v>
      </c>
      <c r="D163" s="101"/>
      <c r="E163" s="178"/>
      <c r="F163" s="178"/>
      <c r="G163" s="178"/>
      <c r="H163" s="178"/>
      <c r="I163" s="178"/>
      <c r="J163" s="178"/>
      <c r="K163" s="178"/>
      <c r="L163" s="178"/>
      <c r="M163" s="178"/>
      <c r="N163" s="178"/>
      <c r="O163" s="178"/>
      <c r="P163" s="525"/>
      <c r="Q163" s="183"/>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row>
    <row r="164" spans="1:44" ht="15" customHeight="1">
      <c r="A164" s="1128"/>
      <c r="B164" s="482" t="s">
        <v>496</v>
      </c>
      <c r="C164" s="441"/>
      <c r="D164" s="483"/>
      <c r="E164" s="483"/>
      <c r="F164" s="483"/>
      <c r="G164" s="483"/>
      <c r="H164" s="483"/>
      <c r="I164" s="483"/>
      <c r="J164" s="483"/>
      <c r="K164" s="483"/>
      <c r="L164" s="483"/>
      <c r="M164" s="483"/>
      <c r="N164" s="483"/>
      <c r="O164" s="354"/>
      <c r="P164" s="525"/>
      <c r="Q164" s="183"/>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row>
    <row r="165" spans="1:44" ht="15" customHeight="1">
      <c r="A165" s="1128"/>
      <c r="B165" s="492"/>
      <c r="C165" s="441">
        <f t="shared" si="29"/>
        <v>0</v>
      </c>
      <c r="D165" s="101"/>
      <c r="E165" s="178"/>
      <c r="F165" s="265"/>
      <c r="G165" s="178"/>
      <c r="H165" s="101"/>
      <c r="I165" s="101"/>
      <c r="J165" s="101"/>
      <c r="K165" s="101"/>
      <c r="L165" s="101"/>
      <c r="M165" s="101"/>
      <c r="N165" s="101"/>
      <c r="O165" s="265"/>
      <c r="P165" s="525"/>
      <c r="Q165" s="183"/>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row>
    <row r="166" spans="1:44" ht="15" customHeight="1">
      <c r="A166" s="1128"/>
      <c r="B166" s="492"/>
      <c r="C166" s="441">
        <f t="shared" si="29"/>
        <v>0</v>
      </c>
      <c r="D166" s="101"/>
      <c r="E166" s="101"/>
      <c r="F166" s="101"/>
      <c r="G166" s="178"/>
      <c r="H166" s="101"/>
      <c r="I166" s="101"/>
      <c r="J166" s="101"/>
      <c r="K166" s="101"/>
      <c r="L166" s="101"/>
      <c r="M166" s="101"/>
      <c r="N166" s="101"/>
      <c r="O166" s="265"/>
      <c r="P166" s="525"/>
      <c r="Q166" s="183"/>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row>
    <row r="167" spans="1:44" ht="15" customHeight="1">
      <c r="A167" s="1128"/>
      <c r="B167" s="492"/>
      <c r="C167" s="441">
        <f t="shared" si="29"/>
        <v>0</v>
      </c>
      <c r="D167" s="101"/>
      <c r="E167" s="101"/>
      <c r="F167" s="101"/>
      <c r="G167" s="101"/>
      <c r="H167" s="101"/>
      <c r="I167" s="101"/>
      <c r="J167" s="101"/>
      <c r="K167" s="101"/>
      <c r="L167" s="101"/>
      <c r="M167" s="101"/>
      <c r="N167" s="101"/>
      <c r="O167" s="265"/>
      <c r="P167" s="525"/>
      <c r="Q167" s="183"/>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row>
    <row r="168" spans="1:44" ht="15" customHeight="1">
      <c r="A168" s="1128"/>
      <c r="B168" s="492"/>
      <c r="C168" s="455">
        <f t="shared" si="29"/>
        <v>0</v>
      </c>
      <c r="D168" s="242"/>
      <c r="E168" s="242"/>
      <c r="F168" s="242"/>
      <c r="G168" s="242"/>
      <c r="H168" s="242"/>
      <c r="I168" s="242"/>
      <c r="J168" s="242"/>
      <c r="K168" s="242"/>
      <c r="L168" s="242"/>
      <c r="M168" s="242"/>
      <c r="N168" s="242"/>
      <c r="O168" s="510"/>
      <c r="P168" s="525"/>
      <c r="Q168" s="183"/>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row>
    <row r="169" spans="1:44" ht="15" customHeight="1">
      <c r="A169" s="1128"/>
      <c r="B169" s="425" t="s">
        <v>497</v>
      </c>
      <c r="C169" s="446">
        <f t="shared" si="29"/>
        <v>0</v>
      </c>
      <c r="D169" s="343">
        <f>SUM(D165:D168)</f>
        <v>0</v>
      </c>
      <c r="E169" s="141">
        <f aca="true" t="shared" si="30" ref="E169:O169">SUM(E165:E168)</f>
        <v>0</v>
      </c>
      <c r="F169" s="141">
        <f t="shared" si="30"/>
        <v>0</v>
      </c>
      <c r="G169" s="141">
        <f t="shared" si="30"/>
        <v>0</v>
      </c>
      <c r="H169" s="141">
        <f t="shared" si="30"/>
        <v>0</v>
      </c>
      <c r="I169" s="141">
        <f t="shared" si="30"/>
        <v>0</v>
      </c>
      <c r="J169" s="141">
        <f t="shared" si="30"/>
        <v>0</v>
      </c>
      <c r="K169" s="141">
        <f t="shared" si="30"/>
        <v>0</v>
      </c>
      <c r="L169" s="141">
        <f t="shared" si="30"/>
        <v>0</v>
      </c>
      <c r="M169" s="141">
        <f t="shared" si="30"/>
        <v>0</v>
      </c>
      <c r="N169" s="141">
        <f t="shared" si="30"/>
        <v>0</v>
      </c>
      <c r="O169" s="505">
        <f t="shared" si="30"/>
        <v>0</v>
      </c>
      <c r="P169" s="524"/>
      <c r="Q169" s="183"/>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row>
    <row r="170" spans="1:44" ht="15" customHeight="1">
      <c r="A170" s="1134">
        <f>IF(O170&lt;=-1,"Neg#",0)</f>
        <v>0</v>
      </c>
      <c r="B170" s="907" t="s">
        <v>287</v>
      </c>
      <c r="C170" s="260">
        <f>'Land, Bldg, Eq.'!F61</f>
        <v>0</v>
      </c>
      <c r="D170" s="101"/>
      <c r="E170" s="101"/>
      <c r="F170" s="101"/>
      <c r="G170" s="101"/>
      <c r="H170" s="101"/>
      <c r="I170" s="101"/>
      <c r="J170" s="101"/>
      <c r="K170" s="101"/>
      <c r="L170" s="101"/>
      <c r="M170" s="101"/>
      <c r="N170" s="101"/>
      <c r="O170" s="221">
        <f>C170-SUM(D170:N170)</f>
        <v>0</v>
      </c>
      <c r="P170" s="523"/>
      <c r="Q170" s="183">
        <v>1</v>
      </c>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row>
    <row r="171" spans="1:44" ht="15" customHeight="1">
      <c r="A171" s="1127"/>
      <c r="B171" s="423" t="s">
        <v>223</v>
      </c>
      <c r="C171" s="260"/>
      <c r="D171" s="222"/>
      <c r="E171" s="222"/>
      <c r="F171" s="222"/>
      <c r="G171" s="222"/>
      <c r="H171" s="222"/>
      <c r="I171" s="222"/>
      <c r="J171" s="222"/>
      <c r="K171" s="222"/>
      <c r="L171" s="222"/>
      <c r="M171" s="222"/>
      <c r="N171" s="222"/>
      <c r="O171" s="221"/>
      <c r="P171" s="523"/>
      <c r="Q171" s="183"/>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row>
    <row r="172" spans="1:44" ht="15" customHeight="1">
      <c r="A172" s="1127">
        <f>IF(O172&lt;=-1,"Neg#",0)</f>
        <v>0</v>
      </c>
      <c r="B172" s="429">
        <f>Debt!A6</f>
        <v>0</v>
      </c>
      <c r="C172" s="260">
        <f>SUM(Debt!F6:G6)</f>
        <v>0</v>
      </c>
      <c r="D172" s="101"/>
      <c r="E172" s="101"/>
      <c r="F172" s="101"/>
      <c r="G172" s="101"/>
      <c r="H172" s="101"/>
      <c r="I172" s="101"/>
      <c r="J172" s="101"/>
      <c r="K172" s="101"/>
      <c r="L172" s="101"/>
      <c r="M172" s="101"/>
      <c r="N172" s="101"/>
      <c r="O172" s="221">
        <f aca="true" t="shared" si="31" ref="O172:O188">C172-SUM(D172:N172)</f>
        <v>0</v>
      </c>
      <c r="P172" s="523"/>
      <c r="Q172" s="183">
        <v>1</v>
      </c>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row>
    <row r="173" spans="1:44" ht="15" customHeight="1">
      <c r="A173" s="1127">
        <f aca="true" t="shared" si="32" ref="A173:A188">IF(O173&lt;=-1,"Neg#",0)</f>
        <v>0</v>
      </c>
      <c r="B173" s="429">
        <f>Debt!A7</f>
        <v>0</v>
      </c>
      <c r="C173" s="260">
        <f>SUM(Debt!F7:G7)</f>
        <v>0</v>
      </c>
      <c r="D173" s="101"/>
      <c r="E173" s="101"/>
      <c r="F173" s="101"/>
      <c r="G173" s="101"/>
      <c r="H173" s="101"/>
      <c r="I173" s="101"/>
      <c r="J173" s="101"/>
      <c r="K173" s="101"/>
      <c r="L173" s="101"/>
      <c r="M173" s="101"/>
      <c r="N173" s="101"/>
      <c r="O173" s="221">
        <f t="shared" si="31"/>
        <v>0</v>
      </c>
      <c r="P173" s="523"/>
      <c r="Q173" s="183">
        <v>1</v>
      </c>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row>
    <row r="174" spans="1:44" ht="15" customHeight="1">
      <c r="A174" s="1127">
        <f t="shared" si="32"/>
        <v>0</v>
      </c>
      <c r="B174" s="429">
        <f>Debt!A8</f>
        <v>0</v>
      </c>
      <c r="C174" s="260">
        <f>SUM(Debt!F8:G8)</f>
        <v>0</v>
      </c>
      <c r="D174" s="101"/>
      <c r="E174" s="101"/>
      <c r="F174" s="101"/>
      <c r="G174" s="101"/>
      <c r="H174" s="101"/>
      <c r="I174" s="101"/>
      <c r="J174" s="101"/>
      <c r="K174" s="101"/>
      <c r="L174" s="101"/>
      <c r="M174" s="101"/>
      <c r="N174" s="101"/>
      <c r="O174" s="221">
        <f t="shared" si="31"/>
        <v>0</v>
      </c>
      <c r="P174" s="523"/>
      <c r="Q174" s="183">
        <v>1</v>
      </c>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row>
    <row r="175" spans="1:44" ht="15" customHeight="1">
      <c r="A175" s="1127">
        <f t="shared" si="32"/>
        <v>0</v>
      </c>
      <c r="B175" s="429">
        <f>Debt!A9</f>
        <v>0</v>
      </c>
      <c r="C175" s="260">
        <f>SUM(Debt!F9:G9)</f>
        <v>0</v>
      </c>
      <c r="D175" s="101"/>
      <c r="E175" s="101"/>
      <c r="F175" s="101"/>
      <c r="G175" s="101"/>
      <c r="H175" s="101"/>
      <c r="I175" s="101"/>
      <c r="J175" s="101"/>
      <c r="K175" s="101"/>
      <c r="L175" s="101"/>
      <c r="M175" s="101"/>
      <c r="N175" s="101"/>
      <c r="O175" s="221">
        <f t="shared" si="31"/>
        <v>0</v>
      </c>
      <c r="P175" s="523"/>
      <c r="Q175" s="183">
        <v>1</v>
      </c>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row>
    <row r="176" spans="1:44" ht="15" customHeight="1">
      <c r="A176" s="1127">
        <f t="shared" si="32"/>
        <v>0</v>
      </c>
      <c r="B176" s="429">
        <f>Debt!A10</f>
        <v>0</v>
      </c>
      <c r="C176" s="260">
        <f>SUM(Debt!F10:G10)</f>
        <v>0</v>
      </c>
      <c r="D176" s="101"/>
      <c r="E176" s="101"/>
      <c r="F176" s="101"/>
      <c r="G176" s="101"/>
      <c r="H176" s="101"/>
      <c r="I176" s="101"/>
      <c r="J176" s="101"/>
      <c r="K176" s="101"/>
      <c r="L176" s="101"/>
      <c r="M176" s="101"/>
      <c r="N176" s="101"/>
      <c r="O176" s="221">
        <f t="shared" si="31"/>
        <v>0</v>
      </c>
      <c r="P176" s="523"/>
      <c r="Q176" s="183">
        <v>1</v>
      </c>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row>
    <row r="177" spans="1:44" ht="15" customHeight="1">
      <c r="A177" s="1127">
        <f t="shared" si="32"/>
        <v>0</v>
      </c>
      <c r="B177" s="429">
        <f>Debt!A11</f>
        <v>0</v>
      </c>
      <c r="C177" s="260">
        <f>SUM(Debt!F11:G11)</f>
        <v>0</v>
      </c>
      <c r="D177" s="101"/>
      <c r="E177" s="101"/>
      <c r="F177" s="101"/>
      <c r="G177" s="101"/>
      <c r="H177" s="101"/>
      <c r="I177" s="101"/>
      <c r="J177" s="101"/>
      <c r="K177" s="101"/>
      <c r="L177" s="101"/>
      <c r="M177" s="101"/>
      <c r="N177" s="101"/>
      <c r="O177" s="221">
        <f t="shared" si="31"/>
        <v>0</v>
      </c>
      <c r="P177" s="523"/>
      <c r="Q177" s="183">
        <v>1</v>
      </c>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row>
    <row r="178" spans="1:44" ht="15" customHeight="1">
      <c r="A178" s="1127">
        <f t="shared" si="32"/>
        <v>0</v>
      </c>
      <c r="B178" s="429">
        <f>Debt!A12</f>
        <v>0</v>
      </c>
      <c r="C178" s="260">
        <f>SUM(Debt!F12:G12)</f>
        <v>0</v>
      </c>
      <c r="D178" s="101"/>
      <c r="E178" s="101"/>
      <c r="F178" s="101"/>
      <c r="G178" s="101"/>
      <c r="H178" s="101"/>
      <c r="I178" s="101"/>
      <c r="J178" s="101"/>
      <c r="K178" s="101"/>
      <c r="L178" s="101"/>
      <c r="M178" s="101"/>
      <c r="N178" s="101"/>
      <c r="O178" s="221">
        <f t="shared" si="31"/>
        <v>0</v>
      </c>
      <c r="P178" s="523"/>
      <c r="Q178" s="183">
        <v>1</v>
      </c>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row>
    <row r="179" spans="1:44" ht="15" customHeight="1">
      <c r="A179" s="1127">
        <f t="shared" si="32"/>
        <v>0</v>
      </c>
      <c r="B179" s="429">
        <f>Debt!A13</f>
        <v>0</v>
      </c>
      <c r="C179" s="260">
        <f>SUM(Debt!F13:G13)</f>
        <v>0</v>
      </c>
      <c r="D179" s="101"/>
      <c r="E179" s="101"/>
      <c r="F179" s="101"/>
      <c r="G179" s="101"/>
      <c r="H179" s="101"/>
      <c r="I179" s="101"/>
      <c r="J179" s="101"/>
      <c r="K179" s="101"/>
      <c r="L179" s="101"/>
      <c r="M179" s="101"/>
      <c r="N179" s="101"/>
      <c r="O179" s="221">
        <f t="shared" si="31"/>
        <v>0</v>
      </c>
      <c r="P179" s="523"/>
      <c r="Q179" s="183">
        <v>1</v>
      </c>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row>
    <row r="180" spans="1:44" ht="15" customHeight="1">
      <c r="A180" s="1127">
        <f t="shared" si="32"/>
        <v>0</v>
      </c>
      <c r="B180" s="429">
        <f>Debt!A14</f>
        <v>0</v>
      </c>
      <c r="C180" s="260">
        <f>SUM(Debt!F14:G14)</f>
        <v>0</v>
      </c>
      <c r="D180" s="101"/>
      <c r="E180" s="101"/>
      <c r="F180" s="101"/>
      <c r="G180" s="101"/>
      <c r="H180" s="101"/>
      <c r="I180" s="101"/>
      <c r="J180" s="101"/>
      <c r="K180" s="101"/>
      <c r="L180" s="101"/>
      <c r="M180" s="101"/>
      <c r="N180" s="101"/>
      <c r="O180" s="221">
        <f t="shared" si="31"/>
        <v>0</v>
      </c>
      <c r="P180" s="523"/>
      <c r="Q180" s="183">
        <v>1</v>
      </c>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row>
    <row r="181" spans="1:44" ht="15" customHeight="1">
      <c r="A181" s="1127">
        <f t="shared" si="32"/>
        <v>0</v>
      </c>
      <c r="B181" s="429">
        <f>Debt!A15</f>
        <v>0</v>
      </c>
      <c r="C181" s="260">
        <f>SUM(Debt!F15:G15)</f>
        <v>0</v>
      </c>
      <c r="D181" s="101"/>
      <c r="E181" s="101"/>
      <c r="F181" s="101"/>
      <c r="G181" s="101"/>
      <c r="H181" s="101"/>
      <c r="I181" s="101"/>
      <c r="J181" s="101"/>
      <c r="K181" s="101"/>
      <c r="L181" s="101"/>
      <c r="M181" s="101"/>
      <c r="N181" s="101"/>
      <c r="O181" s="221">
        <f t="shared" si="31"/>
        <v>0</v>
      </c>
      <c r="P181" s="523"/>
      <c r="Q181" s="183">
        <v>1</v>
      </c>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row>
    <row r="182" spans="1:44" ht="15" customHeight="1">
      <c r="A182" s="1127">
        <f t="shared" si="32"/>
        <v>0</v>
      </c>
      <c r="B182" s="429">
        <f>Debt!A16</f>
        <v>0</v>
      </c>
      <c r="C182" s="260">
        <f>SUM(Debt!F16:G16)</f>
        <v>0</v>
      </c>
      <c r="D182" s="101"/>
      <c r="E182" s="101"/>
      <c r="F182" s="101"/>
      <c r="G182" s="101"/>
      <c r="H182" s="101"/>
      <c r="I182" s="101"/>
      <c r="J182" s="101"/>
      <c r="K182" s="101"/>
      <c r="L182" s="101"/>
      <c r="M182" s="101"/>
      <c r="N182" s="101"/>
      <c r="O182" s="221">
        <f t="shared" si="31"/>
        <v>0</v>
      </c>
      <c r="P182" s="523"/>
      <c r="Q182" s="183">
        <v>1</v>
      </c>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row>
    <row r="183" spans="1:44" ht="15" customHeight="1">
      <c r="A183" s="1127">
        <f t="shared" si="32"/>
        <v>0</v>
      </c>
      <c r="B183" s="429">
        <f>Debt!A17</f>
        <v>0</v>
      </c>
      <c r="C183" s="260">
        <f>SUM(Debt!F17:G17)</f>
        <v>0</v>
      </c>
      <c r="D183" s="101"/>
      <c r="E183" s="101"/>
      <c r="F183" s="101"/>
      <c r="G183" s="101"/>
      <c r="H183" s="101"/>
      <c r="I183" s="101"/>
      <c r="J183" s="101"/>
      <c r="K183" s="101"/>
      <c r="L183" s="101"/>
      <c r="M183" s="101"/>
      <c r="N183" s="101"/>
      <c r="O183" s="221">
        <f t="shared" si="31"/>
        <v>0</v>
      </c>
      <c r="P183" s="523"/>
      <c r="Q183" s="183">
        <v>1</v>
      </c>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row>
    <row r="184" spans="1:44" ht="15" customHeight="1">
      <c r="A184" s="1127">
        <f t="shared" si="32"/>
        <v>0</v>
      </c>
      <c r="B184" s="429">
        <f>Debt!A18</f>
        <v>0</v>
      </c>
      <c r="C184" s="260">
        <f>SUM(Debt!F18:G18)</f>
        <v>0</v>
      </c>
      <c r="D184" s="101"/>
      <c r="E184" s="101"/>
      <c r="F184" s="101"/>
      <c r="G184" s="101"/>
      <c r="H184" s="101"/>
      <c r="I184" s="101"/>
      <c r="J184" s="101"/>
      <c r="K184" s="101"/>
      <c r="L184" s="101"/>
      <c r="M184" s="101"/>
      <c r="N184" s="101"/>
      <c r="O184" s="221">
        <f>C184-SUM(D184:N184)</f>
        <v>0</v>
      </c>
      <c r="P184" s="523"/>
      <c r="Q184" s="183">
        <v>1</v>
      </c>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row>
    <row r="185" spans="1:44" ht="15" customHeight="1">
      <c r="A185" s="1127">
        <f t="shared" si="32"/>
        <v>0</v>
      </c>
      <c r="B185" s="429">
        <f>Debt!A19</f>
        <v>0</v>
      </c>
      <c r="C185" s="260">
        <f>SUM(Debt!F19:G19)</f>
        <v>0</v>
      </c>
      <c r="D185" s="101"/>
      <c r="E185" s="101"/>
      <c r="F185" s="101"/>
      <c r="G185" s="101"/>
      <c r="H185" s="101"/>
      <c r="I185" s="101"/>
      <c r="J185" s="101"/>
      <c r="K185" s="101"/>
      <c r="L185" s="101"/>
      <c r="M185" s="101"/>
      <c r="N185" s="101"/>
      <c r="O185" s="221">
        <f>C185-SUM(D185:N185)</f>
        <v>0</v>
      </c>
      <c r="P185" s="523"/>
      <c r="Q185" s="183">
        <v>1</v>
      </c>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row>
    <row r="186" spans="1:44" ht="15" customHeight="1">
      <c r="A186" s="1127">
        <f t="shared" si="32"/>
        <v>0</v>
      </c>
      <c r="B186" s="1049">
        <f>Debt!A20</f>
        <v>0</v>
      </c>
      <c r="C186" s="260">
        <f>SUM(Debt!F20:G20)</f>
        <v>0</v>
      </c>
      <c r="D186" s="101"/>
      <c r="E186" s="101"/>
      <c r="F186" s="101"/>
      <c r="G186" s="101"/>
      <c r="H186" s="101"/>
      <c r="I186" s="101"/>
      <c r="J186" s="101"/>
      <c r="K186" s="101"/>
      <c r="L186" s="101"/>
      <c r="M186" s="101"/>
      <c r="N186" s="101"/>
      <c r="O186" s="221">
        <f t="shared" si="31"/>
        <v>0</v>
      </c>
      <c r="P186" s="523"/>
      <c r="Q186" s="183">
        <v>1</v>
      </c>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row>
    <row r="187" spans="1:44" ht="15" customHeight="1">
      <c r="A187" s="1127">
        <f t="shared" si="32"/>
        <v>0</v>
      </c>
      <c r="B187" s="1049">
        <f>Debt!A21</f>
        <v>0</v>
      </c>
      <c r="C187" s="260">
        <f>SUM(Debt!F21:G21)</f>
        <v>0</v>
      </c>
      <c r="D187" s="101"/>
      <c r="E187" s="101"/>
      <c r="F187" s="101"/>
      <c r="G187" s="101"/>
      <c r="H187" s="101"/>
      <c r="I187" s="101"/>
      <c r="J187" s="101"/>
      <c r="K187" s="101"/>
      <c r="L187" s="101"/>
      <c r="M187" s="101"/>
      <c r="N187" s="101"/>
      <c r="O187" s="221">
        <f t="shared" si="31"/>
        <v>0</v>
      </c>
      <c r="P187" s="523"/>
      <c r="Q187" s="183">
        <v>1</v>
      </c>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row>
    <row r="188" spans="1:44" ht="15" customHeight="1">
      <c r="A188" s="1127">
        <f t="shared" si="32"/>
        <v>0</v>
      </c>
      <c r="B188" s="1049">
        <f>Debt!A22</f>
        <v>0</v>
      </c>
      <c r="C188" s="260">
        <f>SUM(Debt!F22:G22)</f>
        <v>0</v>
      </c>
      <c r="D188" s="101"/>
      <c r="E188" s="101"/>
      <c r="F188" s="101"/>
      <c r="G188" s="101"/>
      <c r="H188" s="101"/>
      <c r="I188" s="101"/>
      <c r="J188" s="101"/>
      <c r="K188" s="101"/>
      <c r="L188" s="101"/>
      <c r="M188" s="101"/>
      <c r="N188" s="101"/>
      <c r="O188" s="221">
        <f t="shared" si="31"/>
        <v>0</v>
      </c>
      <c r="P188" s="523"/>
      <c r="Q188" s="183">
        <v>1</v>
      </c>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row>
    <row r="189" spans="1:44" ht="15" customHeight="1">
      <c r="A189" s="1127"/>
      <c r="B189" s="464" t="s">
        <v>376</v>
      </c>
      <c r="C189" s="445">
        <f>SUM(C172:C188)</f>
        <v>0</v>
      </c>
      <c r="D189" s="378">
        <f>SUM(D172:D188)</f>
        <v>0</v>
      </c>
      <c r="E189" s="378">
        <f aca="true" t="shared" si="33" ref="E189:N189">SUM(E172:E188)</f>
        <v>0</v>
      </c>
      <c r="F189" s="378">
        <f t="shared" si="33"/>
        <v>0</v>
      </c>
      <c r="G189" s="378">
        <f t="shared" si="33"/>
        <v>0</v>
      </c>
      <c r="H189" s="378">
        <f t="shared" si="33"/>
        <v>0</v>
      </c>
      <c r="I189" s="378">
        <f t="shared" si="33"/>
        <v>0</v>
      </c>
      <c r="J189" s="378">
        <f t="shared" si="33"/>
        <v>0</v>
      </c>
      <c r="K189" s="378">
        <f t="shared" si="33"/>
        <v>0</v>
      </c>
      <c r="L189" s="378">
        <f t="shared" si="33"/>
        <v>0</v>
      </c>
      <c r="M189" s="378">
        <f t="shared" si="33"/>
        <v>0</v>
      </c>
      <c r="N189" s="378">
        <f t="shared" si="33"/>
        <v>0</v>
      </c>
      <c r="O189" s="506">
        <f>SUM(O172:O188)</f>
        <v>0</v>
      </c>
      <c r="P189" s="524"/>
      <c r="Q189" s="183"/>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row>
    <row r="190" spans="1:44" ht="15" customHeight="1">
      <c r="A190" s="1129"/>
      <c r="B190" s="434" t="s">
        <v>268</v>
      </c>
      <c r="C190" s="440"/>
      <c r="D190" s="222"/>
      <c r="E190" s="222"/>
      <c r="F190" s="222"/>
      <c r="G190" s="222"/>
      <c r="H190" s="222"/>
      <c r="I190" s="222"/>
      <c r="J190" s="222"/>
      <c r="K190" s="222"/>
      <c r="L190" s="222"/>
      <c r="M190" s="222"/>
      <c r="N190" s="222"/>
      <c r="O190" s="221"/>
      <c r="P190" s="523"/>
      <c r="Q190" s="183"/>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row>
    <row r="191" spans="1:44" ht="15" customHeight="1">
      <c r="A191" s="1129">
        <f>IF(O191&lt;=-1,"Neg#",0)</f>
        <v>0</v>
      </c>
      <c r="B191" s="421">
        <f>Debt!L10</f>
        <v>0</v>
      </c>
      <c r="C191" s="417">
        <f>Debt!Q10</f>
        <v>0</v>
      </c>
      <c r="D191" s="101"/>
      <c r="E191" s="101"/>
      <c r="F191" s="101"/>
      <c r="G191" s="101"/>
      <c r="H191" s="101"/>
      <c r="I191" s="101"/>
      <c r="J191" s="101"/>
      <c r="K191" s="101"/>
      <c r="L191" s="101"/>
      <c r="M191" s="101"/>
      <c r="N191" s="101"/>
      <c r="O191" s="221">
        <f>C191-SUM(D191:N191)</f>
        <v>0</v>
      </c>
      <c r="P191" s="523"/>
      <c r="Q191" s="183">
        <v>1</v>
      </c>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row>
    <row r="192" spans="1:44" ht="15" customHeight="1">
      <c r="A192" s="1129">
        <f>IF(O192&lt;=-1,"Neg#",0)</f>
        <v>0</v>
      </c>
      <c r="B192" s="421">
        <f>Debt!L11</f>
        <v>0</v>
      </c>
      <c r="C192" s="417">
        <f>Debt!Q11</f>
        <v>0</v>
      </c>
      <c r="D192" s="101"/>
      <c r="E192" s="101"/>
      <c r="F192" s="101"/>
      <c r="G192" s="101"/>
      <c r="H192" s="101"/>
      <c r="I192" s="101"/>
      <c r="J192" s="101"/>
      <c r="K192" s="101"/>
      <c r="L192" s="101"/>
      <c r="M192" s="101"/>
      <c r="N192" s="101"/>
      <c r="O192" s="221">
        <f>C192-SUM(D192:N192)</f>
        <v>0</v>
      </c>
      <c r="P192" s="523"/>
      <c r="Q192" s="183">
        <v>1</v>
      </c>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row>
    <row r="193" spans="1:44" ht="15" customHeight="1">
      <c r="A193" s="1129">
        <f>IF(O193&lt;=-1,"Neg#",0)</f>
        <v>0</v>
      </c>
      <c r="B193" s="421">
        <f>Debt!L12</f>
        <v>0</v>
      </c>
      <c r="C193" s="417">
        <f>Debt!Q12</f>
        <v>0</v>
      </c>
      <c r="D193" s="101"/>
      <c r="E193" s="101"/>
      <c r="F193" s="101"/>
      <c r="G193" s="101"/>
      <c r="H193" s="101"/>
      <c r="I193" s="101"/>
      <c r="J193" s="101"/>
      <c r="K193" s="101"/>
      <c r="L193" s="101"/>
      <c r="M193" s="101"/>
      <c r="N193" s="101"/>
      <c r="O193" s="221">
        <f>C193-SUM(D193:N193)</f>
        <v>0</v>
      </c>
      <c r="P193" s="523"/>
      <c r="Q193" s="183">
        <v>1</v>
      </c>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row>
    <row r="194" spans="1:44" ht="15" customHeight="1">
      <c r="A194" s="1129">
        <f>IF(O194&lt;=-1,"Neg#",0)</f>
        <v>0</v>
      </c>
      <c r="B194" s="421">
        <f>Debt!L13</f>
        <v>0</v>
      </c>
      <c r="C194" s="417">
        <f>Debt!Q13</f>
        <v>0</v>
      </c>
      <c r="D194" s="101"/>
      <c r="E194" s="101"/>
      <c r="F194" s="101"/>
      <c r="G194" s="101"/>
      <c r="H194" s="101"/>
      <c r="I194" s="101"/>
      <c r="J194" s="101"/>
      <c r="K194" s="101"/>
      <c r="L194" s="101"/>
      <c r="M194" s="101"/>
      <c r="N194" s="101"/>
      <c r="O194" s="221">
        <f>C194-SUM(D194:N194)</f>
        <v>0</v>
      </c>
      <c r="P194" s="523"/>
      <c r="Q194" s="183">
        <v>1</v>
      </c>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row>
    <row r="195" spans="1:44" ht="15" customHeight="1">
      <c r="A195" s="1129"/>
      <c r="B195" s="789" t="s">
        <v>377</v>
      </c>
      <c r="C195" s="445">
        <f>SUM(C191:C194)</f>
        <v>0</v>
      </c>
      <c r="D195" s="378">
        <f>SUM(D191:D194)</f>
        <v>0</v>
      </c>
      <c r="E195" s="378">
        <f aca="true" t="shared" si="34" ref="E195:N195">SUM(E191:E194)</f>
        <v>0</v>
      </c>
      <c r="F195" s="378">
        <f t="shared" si="34"/>
        <v>0</v>
      </c>
      <c r="G195" s="378">
        <f t="shared" si="34"/>
        <v>0</v>
      </c>
      <c r="H195" s="378">
        <f t="shared" si="34"/>
        <v>0</v>
      </c>
      <c r="I195" s="378">
        <f t="shared" si="34"/>
        <v>0</v>
      </c>
      <c r="J195" s="378">
        <f t="shared" si="34"/>
        <v>0</v>
      </c>
      <c r="K195" s="378">
        <f t="shared" si="34"/>
        <v>0</v>
      </c>
      <c r="L195" s="378">
        <f t="shared" si="34"/>
        <v>0</v>
      </c>
      <c r="M195" s="378">
        <f t="shared" si="34"/>
        <v>0</v>
      </c>
      <c r="N195" s="378">
        <f t="shared" si="34"/>
        <v>0</v>
      </c>
      <c r="O195" s="506">
        <f>SUM(O191:O194)</f>
        <v>0</v>
      </c>
      <c r="P195" s="524"/>
      <c r="Q195" s="183"/>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row>
    <row r="196" spans="1:44" ht="15" customHeight="1">
      <c r="A196" s="1129"/>
      <c r="B196" s="434" t="s">
        <v>269</v>
      </c>
      <c r="C196" s="440"/>
      <c r="D196" s="222"/>
      <c r="E196" s="222"/>
      <c r="F196" s="222"/>
      <c r="G196" s="222"/>
      <c r="H196" s="222"/>
      <c r="I196" s="222"/>
      <c r="J196" s="222"/>
      <c r="K196" s="222"/>
      <c r="L196" s="222"/>
      <c r="M196" s="222"/>
      <c r="N196" s="222"/>
      <c r="O196" s="221"/>
      <c r="P196" s="523"/>
      <c r="Q196" s="183"/>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row>
    <row r="197" spans="1:44" ht="15" customHeight="1">
      <c r="A197" s="1129">
        <f>IF(O197&lt;=-1,"Neg#",0)</f>
        <v>0</v>
      </c>
      <c r="B197" s="421">
        <f>Debt!L10</f>
        <v>0</v>
      </c>
      <c r="C197" s="417">
        <f>Debt!P10</f>
        <v>0</v>
      </c>
      <c r="D197" s="101"/>
      <c r="E197" s="101"/>
      <c r="F197" s="101"/>
      <c r="G197" s="101"/>
      <c r="H197" s="101"/>
      <c r="I197" s="101"/>
      <c r="J197" s="101"/>
      <c r="K197" s="101"/>
      <c r="L197" s="101"/>
      <c r="M197" s="101"/>
      <c r="N197" s="101"/>
      <c r="O197" s="221">
        <f>C197-SUM(D197:N197)</f>
        <v>0</v>
      </c>
      <c r="P197" s="523"/>
      <c r="Q197" s="183">
        <v>1</v>
      </c>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row>
    <row r="198" spans="1:44" ht="15" customHeight="1">
      <c r="A198" s="1129">
        <f>IF(O198&lt;=-1,"Neg#",0)</f>
        <v>0</v>
      </c>
      <c r="B198" s="421">
        <f>Debt!L11</f>
        <v>0</v>
      </c>
      <c r="C198" s="417">
        <f>Debt!P11</f>
        <v>0</v>
      </c>
      <c r="D198" s="101"/>
      <c r="E198" s="101"/>
      <c r="F198" s="101"/>
      <c r="G198" s="101"/>
      <c r="H198" s="101"/>
      <c r="I198" s="101"/>
      <c r="J198" s="101"/>
      <c r="K198" s="101"/>
      <c r="L198" s="101"/>
      <c r="M198" s="101"/>
      <c r="N198" s="101"/>
      <c r="O198" s="221">
        <f>C198-SUM(D198:N198)</f>
        <v>0</v>
      </c>
      <c r="P198" s="523"/>
      <c r="Q198" s="183">
        <v>1</v>
      </c>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row>
    <row r="199" spans="1:44" ht="15" customHeight="1">
      <c r="A199" s="1129">
        <f>IF(O199&lt;=-1,"Neg#",0)</f>
        <v>0</v>
      </c>
      <c r="B199" s="421">
        <f>Debt!L12</f>
        <v>0</v>
      </c>
      <c r="C199" s="417">
        <f>Debt!P12</f>
        <v>0</v>
      </c>
      <c r="D199" s="101"/>
      <c r="E199" s="101"/>
      <c r="F199" s="101"/>
      <c r="G199" s="101"/>
      <c r="H199" s="101"/>
      <c r="I199" s="101"/>
      <c r="J199" s="101"/>
      <c r="K199" s="101"/>
      <c r="L199" s="101"/>
      <c r="M199" s="101"/>
      <c r="N199" s="101"/>
      <c r="O199" s="221">
        <f>C199-SUM(D199:N199)</f>
        <v>0</v>
      </c>
      <c r="P199" s="523"/>
      <c r="Q199" s="183">
        <v>1</v>
      </c>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row>
    <row r="200" spans="1:44" ht="15" customHeight="1">
      <c r="A200" s="1129">
        <f>IF(O200&lt;=-1,"Neg#",0)</f>
        <v>0</v>
      </c>
      <c r="B200" s="421">
        <f>Debt!L13</f>
        <v>0</v>
      </c>
      <c r="C200" s="417">
        <f>Debt!P13</f>
        <v>0</v>
      </c>
      <c r="D200" s="101"/>
      <c r="E200" s="101"/>
      <c r="F200" s="101"/>
      <c r="G200" s="101"/>
      <c r="H200" s="101"/>
      <c r="I200" s="101"/>
      <c r="J200" s="101"/>
      <c r="K200" s="101"/>
      <c r="L200" s="101"/>
      <c r="M200" s="101"/>
      <c r="N200" s="101"/>
      <c r="O200" s="221">
        <f>C200-SUM(D200:N200)</f>
        <v>0</v>
      </c>
      <c r="P200" s="523"/>
      <c r="Q200" s="183">
        <v>1</v>
      </c>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row>
    <row r="201" spans="1:44" ht="15" customHeight="1">
      <c r="A201" s="1129"/>
      <c r="B201" s="422" t="s">
        <v>378</v>
      </c>
      <c r="C201" s="446">
        <f aca="true" t="shared" si="35" ref="C201:O201">SUM(C197:C200)</f>
        <v>0</v>
      </c>
      <c r="D201" s="328">
        <f t="shared" si="35"/>
        <v>0</v>
      </c>
      <c r="E201" s="328">
        <f t="shared" si="35"/>
        <v>0</v>
      </c>
      <c r="F201" s="328">
        <f t="shared" si="35"/>
        <v>0</v>
      </c>
      <c r="G201" s="328">
        <f t="shared" si="35"/>
        <v>0</v>
      </c>
      <c r="H201" s="328">
        <f t="shared" si="35"/>
        <v>0</v>
      </c>
      <c r="I201" s="328">
        <f t="shared" si="35"/>
        <v>0</v>
      </c>
      <c r="J201" s="328">
        <f t="shared" si="35"/>
        <v>0</v>
      </c>
      <c r="K201" s="328">
        <f t="shared" si="35"/>
        <v>0</v>
      </c>
      <c r="L201" s="328">
        <f t="shared" si="35"/>
        <v>0</v>
      </c>
      <c r="M201" s="328">
        <f t="shared" si="35"/>
        <v>0</v>
      </c>
      <c r="N201" s="328">
        <f t="shared" si="35"/>
        <v>0</v>
      </c>
      <c r="O201" s="505">
        <f t="shared" si="35"/>
        <v>0</v>
      </c>
      <c r="P201" s="524"/>
      <c r="Q201" s="183"/>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row>
    <row r="202" spans="1:44" ht="15" customHeight="1">
      <c r="A202" s="1134">
        <f>IF(O202&lt;=-1,"Neg#",0)</f>
        <v>0</v>
      </c>
      <c r="B202" s="1050" t="s">
        <v>435</v>
      </c>
      <c r="C202" s="441">
        <f>Debt!O23</f>
        <v>0</v>
      </c>
      <c r="D202" s="101"/>
      <c r="E202" s="101"/>
      <c r="F202" s="101"/>
      <c r="G202" s="101"/>
      <c r="H202" s="101"/>
      <c r="I202" s="101"/>
      <c r="J202" s="101"/>
      <c r="K202" s="101"/>
      <c r="L202" s="101"/>
      <c r="M202" s="101"/>
      <c r="N202" s="101"/>
      <c r="O202" s="221">
        <f>C202-SUM(D202:N202)</f>
        <v>0</v>
      </c>
      <c r="P202" s="523"/>
      <c r="Q202" s="183">
        <v>1</v>
      </c>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row>
    <row r="203" spans="1:44" ht="15" customHeight="1">
      <c r="A203" s="1134">
        <f>IF(O203&lt;=-1,"Neg#",0)</f>
        <v>0</v>
      </c>
      <c r="B203" s="1051" t="s">
        <v>436</v>
      </c>
      <c r="C203" s="441">
        <f>Debt!P23</f>
        <v>0</v>
      </c>
      <c r="D203" s="101"/>
      <c r="E203" s="101"/>
      <c r="F203" s="101"/>
      <c r="G203" s="101"/>
      <c r="H203" s="101"/>
      <c r="I203" s="101"/>
      <c r="J203" s="101"/>
      <c r="K203" s="101"/>
      <c r="L203" s="101"/>
      <c r="M203" s="101"/>
      <c r="N203" s="101"/>
      <c r="O203" s="221">
        <f>C203-SUM(D203:N203)</f>
        <v>0</v>
      </c>
      <c r="P203" s="523"/>
      <c r="Q203" s="183">
        <v>1</v>
      </c>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row>
    <row r="204" spans="1:44" ht="15" customHeight="1">
      <c r="A204" s="1135"/>
      <c r="B204" s="721" t="s">
        <v>270</v>
      </c>
      <c r="C204" s="374"/>
      <c r="D204" s="722"/>
      <c r="E204" s="723"/>
      <c r="F204" s="723"/>
      <c r="G204" s="723"/>
      <c r="H204" s="723"/>
      <c r="I204" s="723"/>
      <c r="J204" s="723"/>
      <c r="K204" s="723"/>
      <c r="L204" s="723"/>
      <c r="M204" s="723"/>
      <c r="N204" s="723"/>
      <c r="O204" s="374"/>
      <c r="P204" s="532"/>
      <c r="Q204" s="183"/>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row>
    <row r="205" spans="1:44" ht="15" customHeight="1">
      <c r="A205" s="1135"/>
      <c r="B205" s="184" t="s">
        <v>211</v>
      </c>
      <c r="C205" s="441"/>
      <c r="D205" s="381"/>
      <c r="E205" s="381"/>
      <c r="F205" s="381"/>
      <c r="G205" s="381"/>
      <c r="H205" s="381"/>
      <c r="I205" s="381"/>
      <c r="J205" s="381"/>
      <c r="K205" s="381"/>
      <c r="L205" s="381"/>
      <c r="M205" s="381"/>
      <c r="N205" s="381"/>
      <c r="O205" s="513"/>
      <c r="P205" s="524"/>
      <c r="Q205" s="183"/>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row>
    <row r="206" spans="1:44" ht="15" customHeight="1">
      <c r="A206" s="1135">
        <f>IF(O206&lt;=-1,"Neg#",0)</f>
        <v>0</v>
      </c>
      <c r="B206" s="421">
        <f>Debt!A30</f>
        <v>0</v>
      </c>
      <c r="C206" s="260">
        <f>Debt!P30</f>
        <v>0</v>
      </c>
      <c r="D206" s="101"/>
      <c r="E206" s="101"/>
      <c r="F206" s="101"/>
      <c r="G206" s="101"/>
      <c r="H206" s="101"/>
      <c r="I206" s="101"/>
      <c r="J206" s="101"/>
      <c r="K206" s="101"/>
      <c r="L206" s="101"/>
      <c r="M206" s="101"/>
      <c r="N206" s="101"/>
      <c r="O206" s="221">
        <f aca="true" t="shared" si="36" ref="O206:O218">C206-SUM(D206:N206)</f>
        <v>0</v>
      </c>
      <c r="P206" s="523"/>
      <c r="Q206" s="183">
        <v>1</v>
      </c>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row>
    <row r="207" spans="1:44" ht="15" customHeight="1">
      <c r="A207" s="1135">
        <f aca="true" t="shared" si="37" ref="A207:A218">IF(O207&lt;=-1,"Neg#",0)</f>
        <v>0</v>
      </c>
      <c r="B207" s="421">
        <f>Debt!A31</f>
        <v>0</v>
      </c>
      <c r="C207" s="260">
        <f>Debt!P31</f>
        <v>0</v>
      </c>
      <c r="D207" s="101"/>
      <c r="E207" s="101"/>
      <c r="F207" s="101"/>
      <c r="G207" s="101"/>
      <c r="H207" s="101"/>
      <c r="I207" s="101"/>
      <c r="J207" s="101"/>
      <c r="K207" s="101"/>
      <c r="L207" s="101"/>
      <c r="M207" s="101"/>
      <c r="N207" s="101"/>
      <c r="O207" s="221">
        <f t="shared" si="36"/>
        <v>0</v>
      </c>
      <c r="P207" s="523"/>
      <c r="Q207" s="183">
        <v>1</v>
      </c>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row>
    <row r="208" spans="1:44" ht="15" customHeight="1">
      <c r="A208" s="1135">
        <f t="shared" si="37"/>
        <v>0</v>
      </c>
      <c r="B208" s="421">
        <f>Debt!A32</f>
        <v>0</v>
      </c>
      <c r="C208" s="260">
        <f>Debt!P32</f>
        <v>0</v>
      </c>
      <c r="D208" s="101"/>
      <c r="E208" s="101"/>
      <c r="F208" s="101"/>
      <c r="G208" s="101"/>
      <c r="H208" s="101"/>
      <c r="I208" s="101"/>
      <c r="J208" s="101"/>
      <c r="K208" s="101"/>
      <c r="L208" s="101"/>
      <c r="M208" s="101"/>
      <c r="N208" s="101"/>
      <c r="O208" s="221">
        <f t="shared" si="36"/>
        <v>0</v>
      </c>
      <c r="P208" s="523"/>
      <c r="Q208" s="183">
        <v>1</v>
      </c>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row>
    <row r="209" spans="1:44" ht="15" customHeight="1">
      <c r="A209" s="1135">
        <f t="shared" si="37"/>
        <v>0</v>
      </c>
      <c r="B209" s="421">
        <f>Debt!A33</f>
        <v>0</v>
      </c>
      <c r="C209" s="260">
        <f>Debt!P33</f>
        <v>0</v>
      </c>
      <c r="D209" s="101"/>
      <c r="E209" s="101"/>
      <c r="F209" s="101"/>
      <c r="G209" s="101"/>
      <c r="H209" s="101"/>
      <c r="I209" s="101"/>
      <c r="J209" s="101"/>
      <c r="K209" s="101"/>
      <c r="L209" s="101"/>
      <c r="M209" s="101"/>
      <c r="N209" s="101"/>
      <c r="O209" s="221">
        <f t="shared" si="36"/>
        <v>0</v>
      </c>
      <c r="P209" s="523"/>
      <c r="Q209" s="183">
        <v>1</v>
      </c>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row>
    <row r="210" spans="1:44" ht="15" customHeight="1">
      <c r="A210" s="1135">
        <f t="shared" si="37"/>
        <v>0</v>
      </c>
      <c r="B210" s="421">
        <f>Debt!A34</f>
        <v>0</v>
      </c>
      <c r="C210" s="260">
        <f>Debt!P34</f>
        <v>0</v>
      </c>
      <c r="D210" s="101"/>
      <c r="E210" s="101"/>
      <c r="F210" s="101"/>
      <c r="G210" s="101"/>
      <c r="H210" s="101"/>
      <c r="I210" s="101"/>
      <c r="J210" s="101"/>
      <c r="K210" s="101"/>
      <c r="L210" s="101"/>
      <c r="M210" s="101"/>
      <c r="N210" s="101"/>
      <c r="O210" s="221">
        <f t="shared" si="36"/>
        <v>0</v>
      </c>
      <c r="P210" s="523"/>
      <c r="Q210" s="183">
        <v>1</v>
      </c>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row>
    <row r="211" spans="1:44" ht="15" customHeight="1">
      <c r="A211" s="1135">
        <f t="shared" si="37"/>
        <v>0</v>
      </c>
      <c r="B211" s="421">
        <f>Debt!A35</f>
        <v>0</v>
      </c>
      <c r="C211" s="260">
        <f>Debt!P35</f>
        <v>0</v>
      </c>
      <c r="D211" s="101"/>
      <c r="E211" s="101"/>
      <c r="F211" s="101"/>
      <c r="G211" s="101"/>
      <c r="H211" s="101"/>
      <c r="I211" s="101"/>
      <c r="J211" s="101"/>
      <c r="K211" s="101"/>
      <c r="L211" s="101"/>
      <c r="M211" s="101"/>
      <c r="N211" s="101"/>
      <c r="O211" s="221">
        <f t="shared" si="36"/>
        <v>0</v>
      </c>
      <c r="P211" s="523"/>
      <c r="Q211" s="183">
        <v>1</v>
      </c>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row>
    <row r="212" spans="1:44" ht="15" customHeight="1">
      <c r="A212" s="1135">
        <f t="shared" si="37"/>
        <v>0</v>
      </c>
      <c r="B212" s="421">
        <f>Debt!A36</f>
        <v>0</v>
      </c>
      <c r="C212" s="260">
        <f>Debt!P36</f>
        <v>0</v>
      </c>
      <c r="D212" s="101"/>
      <c r="E212" s="101"/>
      <c r="F212" s="101"/>
      <c r="G212" s="101"/>
      <c r="H212" s="101"/>
      <c r="I212" s="101"/>
      <c r="J212" s="101"/>
      <c r="K212" s="101"/>
      <c r="L212" s="101"/>
      <c r="M212" s="101"/>
      <c r="N212" s="101"/>
      <c r="O212" s="221">
        <f t="shared" si="36"/>
        <v>0</v>
      </c>
      <c r="P212" s="523"/>
      <c r="Q212" s="183">
        <v>1</v>
      </c>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row>
    <row r="213" spans="1:44" ht="15" customHeight="1">
      <c r="A213" s="1135">
        <f t="shared" si="37"/>
        <v>0</v>
      </c>
      <c r="B213" s="421">
        <f>Debt!A37</f>
        <v>0</v>
      </c>
      <c r="C213" s="260">
        <f>Debt!P37</f>
        <v>0</v>
      </c>
      <c r="D213" s="101"/>
      <c r="E213" s="101"/>
      <c r="F213" s="101"/>
      <c r="G213" s="101"/>
      <c r="H213" s="101"/>
      <c r="I213" s="101"/>
      <c r="J213" s="101"/>
      <c r="K213" s="101"/>
      <c r="L213" s="101"/>
      <c r="M213" s="101"/>
      <c r="N213" s="101"/>
      <c r="O213" s="221">
        <f t="shared" si="36"/>
        <v>0</v>
      </c>
      <c r="P213" s="523"/>
      <c r="Q213" s="183">
        <v>1</v>
      </c>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row>
    <row r="214" spans="1:44" ht="15" customHeight="1">
      <c r="A214" s="1135">
        <f t="shared" si="37"/>
        <v>0</v>
      </c>
      <c r="B214" s="421">
        <f>Debt!A38</f>
        <v>0</v>
      </c>
      <c r="C214" s="260">
        <f>Debt!P38</f>
        <v>0</v>
      </c>
      <c r="D214" s="101"/>
      <c r="E214" s="101"/>
      <c r="F214" s="101"/>
      <c r="G214" s="101"/>
      <c r="H214" s="101"/>
      <c r="I214" s="101"/>
      <c r="J214" s="101"/>
      <c r="K214" s="101"/>
      <c r="L214" s="101"/>
      <c r="M214" s="101"/>
      <c r="N214" s="101"/>
      <c r="O214" s="221">
        <f t="shared" si="36"/>
        <v>0</v>
      </c>
      <c r="P214" s="523"/>
      <c r="Q214" s="183">
        <v>1</v>
      </c>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row>
    <row r="215" spans="1:44" ht="15" customHeight="1">
      <c r="A215" s="1135">
        <f t="shared" si="37"/>
        <v>0</v>
      </c>
      <c r="B215" s="421">
        <f>Debt!A39</f>
        <v>0</v>
      </c>
      <c r="C215" s="260">
        <f>Debt!P39</f>
        <v>0</v>
      </c>
      <c r="D215" s="101"/>
      <c r="E215" s="101"/>
      <c r="F215" s="101"/>
      <c r="G215" s="101"/>
      <c r="H215" s="101"/>
      <c r="I215" s="101"/>
      <c r="J215" s="101"/>
      <c r="K215" s="101"/>
      <c r="L215" s="101"/>
      <c r="M215" s="101"/>
      <c r="N215" s="101"/>
      <c r="O215" s="221">
        <f t="shared" si="36"/>
        <v>0</v>
      </c>
      <c r="P215" s="523"/>
      <c r="Q215" s="183">
        <v>1</v>
      </c>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row>
    <row r="216" spans="1:44" ht="15" customHeight="1">
      <c r="A216" s="1135">
        <f t="shared" si="37"/>
        <v>0</v>
      </c>
      <c r="B216" s="421">
        <f>Debt!A40</f>
        <v>0</v>
      </c>
      <c r="C216" s="260">
        <f>Debt!P40</f>
        <v>0</v>
      </c>
      <c r="D216" s="101"/>
      <c r="E216" s="101"/>
      <c r="F216" s="101"/>
      <c r="G216" s="101"/>
      <c r="H216" s="101"/>
      <c r="I216" s="101"/>
      <c r="J216" s="101"/>
      <c r="K216" s="101"/>
      <c r="L216" s="101"/>
      <c r="M216" s="101"/>
      <c r="N216" s="101"/>
      <c r="O216" s="221">
        <f t="shared" si="36"/>
        <v>0</v>
      </c>
      <c r="P216" s="523"/>
      <c r="Q216" s="183">
        <v>1</v>
      </c>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row>
    <row r="217" spans="1:44" ht="15" customHeight="1">
      <c r="A217" s="1135">
        <f t="shared" si="37"/>
        <v>0</v>
      </c>
      <c r="B217" s="421">
        <f>Debt!A41</f>
        <v>0</v>
      </c>
      <c r="C217" s="260">
        <f>Debt!P41</f>
        <v>0</v>
      </c>
      <c r="D217" s="101"/>
      <c r="E217" s="101"/>
      <c r="F217" s="101"/>
      <c r="G217" s="101"/>
      <c r="H217" s="101"/>
      <c r="I217" s="101"/>
      <c r="J217" s="101"/>
      <c r="K217" s="101"/>
      <c r="L217" s="101"/>
      <c r="M217" s="101"/>
      <c r="N217" s="101"/>
      <c r="O217" s="221">
        <f t="shared" si="36"/>
        <v>0</v>
      </c>
      <c r="P217" s="523"/>
      <c r="Q217" s="183">
        <v>1</v>
      </c>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row>
    <row r="218" spans="1:44" ht="15" customHeight="1">
      <c r="A218" s="1135">
        <f t="shared" si="37"/>
        <v>0</v>
      </c>
      <c r="B218" s="421">
        <f>Debt!A42</f>
        <v>0</v>
      </c>
      <c r="C218" s="260">
        <f>Debt!P42</f>
        <v>0</v>
      </c>
      <c r="D218" s="101"/>
      <c r="E218" s="101"/>
      <c r="F218" s="101"/>
      <c r="G218" s="101"/>
      <c r="H218" s="101"/>
      <c r="I218" s="101"/>
      <c r="J218" s="101"/>
      <c r="K218" s="101"/>
      <c r="L218" s="101"/>
      <c r="M218" s="101"/>
      <c r="N218" s="101"/>
      <c r="O218" s="221">
        <f t="shared" si="36"/>
        <v>0</v>
      </c>
      <c r="P218" s="523"/>
      <c r="Q218" s="183">
        <v>1</v>
      </c>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row>
    <row r="219" spans="1:44" ht="15" customHeight="1">
      <c r="A219" s="1135"/>
      <c r="B219" s="255" t="s">
        <v>212</v>
      </c>
      <c r="C219" s="260"/>
      <c r="D219" s="222"/>
      <c r="E219" s="222"/>
      <c r="F219" s="222"/>
      <c r="G219" s="222"/>
      <c r="H219" s="222"/>
      <c r="I219" s="222"/>
      <c r="J219" s="222"/>
      <c r="K219" s="222"/>
      <c r="L219" s="222"/>
      <c r="M219" s="222"/>
      <c r="N219" s="222"/>
      <c r="O219" s="221"/>
      <c r="P219" s="523"/>
      <c r="Q219" s="183"/>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row>
    <row r="220" spans="1:44" ht="15" customHeight="1">
      <c r="A220" s="1135">
        <f aca="true" t="shared" si="38" ref="A220:A225">IF(O220&lt;=-1,"Neg#",0)</f>
        <v>0</v>
      </c>
      <c r="B220" s="491">
        <f>Debt!A45</f>
        <v>0</v>
      </c>
      <c r="C220" s="260">
        <f>Debt!P45</f>
        <v>0</v>
      </c>
      <c r="D220" s="101"/>
      <c r="E220" s="101"/>
      <c r="F220" s="101"/>
      <c r="G220" s="101"/>
      <c r="H220" s="101"/>
      <c r="I220" s="101"/>
      <c r="J220" s="101"/>
      <c r="K220" s="101"/>
      <c r="L220" s="101"/>
      <c r="M220" s="101"/>
      <c r="N220" s="101"/>
      <c r="O220" s="221">
        <f aca="true" t="shared" si="39" ref="O220:O225">C220-SUM(D220:N220)</f>
        <v>0</v>
      </c>
      <c r="P220" s="523"/>
      <c r="Q220" s="183">
        <v>1</v>
      </c>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row>
    <row r="221" spans="1:44" ht="15" customHeight="1">
      <c r="A221" s="1135">
        <f t="shared" si="38"/>
        <v>0</v>
      </c>
      <c r="B221" s="491">
        <f>Debt!A46</f>
        <v>0</v>
      </c>
      <c r="C221" s="260">
        <f>Debt!P46</f>
        <v>0</v>
      </c>
      <c r="D221" s="101"/>
      <c r="E221" s="101"/>
      <c r="F221" s="101"/>
      <c r="G221" s="101"/>
      <c r="H221" s="101"/>
      <c r="I221" s="101"/>
      <c r="J221" s="101"/>
      <c r="K221" s="101"/>
      <c r="L221" s="101"/>
      <c r="M221" s="101"/>
      <c r="N221" s="101"/>
      <c r="O221" s="221">
        <f t="shared" si="39"/>
        <v>0</v>
      </c>
      <c r="P221" s="523"/>
      <c r="Q221" s="183">
        <v>1</v>
      </c>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row>
    <row r="222" spans="1:44" ht="15" customHeight="1">
      <c r="A222" s="1135">
        <f t="shared" si="38"/>
        <v>0</v>
      </c>
      <c r="B222" s="491">
        <f>Debt!A47</f>
        <v>0</v>
      </c>
      <c r="C222" s="260">
        <f>Debt!P47</f>
        <v>0</v>
      </c>
      <c r="D222" s="101"/>
      <c r="E222" s="101"/>
      <c r="F222" s="101"/>
      <c r="G222" s="101"/>
      <c r="H222" s="101"/>
      <c r="I222" s="101"/>
      <c r="J222" s="101"/>
      <c r="K222" s="101"/>
      <c r="L222" s="101"/>
      <c r="M222" s="101"/>
      <c r="N222" s="101"/>
      <c r="O222" s="221">
        <f t="shared" si="39"/>
        <v>0</v>
      </c>
      <c r="P222" s="523"/>
      <c r="Q222" s="183">
        <v>1</v>
      </c>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row>
    <row r="223" spans="1:44" ht="15" customHeight="1">
      <c r="A223" s="1135">
        <f t="shared" si="38"/>
        <v>0</v>
      </c>
      <c r="B223" s="491">
        <f>Debt!A48</f>
        <v>0</v>
      </c>
      <c r="C223" s="260">
        <f>Debt!P48</f>
        <v>0</v>
      </c>
      <c r="D223" s="101"/>
      <c r="E223" s="101"/>
      <c r="F223" s="101"/>
      <c r="G223" s="101"/>
      <c r="H223" s="101"/>
      <c r="I223" s="101"/>
      <c r="J223" s="101"/>
      <c r="K223" s="101"/>
      <c r="L223" s="101"/>
      <c r="M223" s="101"/>
      <c r="N223" s="101"/>
      <c r="O223" s="221">
        <f t="shared" si="39"/>
        <v>0</v>
      </c>
      <c r="P223" s="523"/>
      <c r="Q223" s="183">
        <v>1</v>
      </c>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row>
    <row r="224" spans="1:44" ht="15" customHeight="1">
      <c r="A224" s="1135">
        <f t="shared" si="38"/>
        <v>0</v>
      </c>
      <c r="B224" s="491">
        <f>Debt!A49</f>
        <v>0</v>
      </c>
      <c r="C224" s="260">
        <f>Debt!P49</f>
        <v>0</v>
      </c>
      <c r="D224" s="101"/>
      <c r="E224" s="101"/>
      <c r="F224" s="101"/>
      <c r="G224" s="101"/>
      <c r="H224" s="101"/>
      <c r="I224" s="101"/>
      <c r="J224" s="101"/>
      <c r="K224" s="101"/>
      <c r="L224" s="101"/>
      <c r="M224" s="101"/>
      <c r="N224" s="101"/>
      <c r="O224" s="221">
        <f t="shared" si="39"/>
        <v>0</v>
      </c>
      <c r="P224" s="523"/>
      <c r="Q224" s="183">
        <v>1</v>
      </c>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row>
    <row r="225" spans="1:44" ht="15" customHeight="1">
      <c r="A225" s="1135">
        <f t="shared" si="38"/>
        <v>0</v>
      </c>
      <c r="B225" s="491">
        <f>Debt!A50</f>
        <v>0</v>
      </c>
      <c r="C225" s="260">
        <f>Debt!P50</f>
        <v>0</v>
      </c>
      <c r="D225" s="101"/>
      <c r="E225" s="101"/>
      <c r="F225" s="101"/>
      <c r="G225" s="101"/>
      <c r="H225" s="101"/>
      <c r="I225" s="101"/>
      <c r="J225" s="101"/>
      <c r="K225" s="101"/>
      <c r="L225" s="101"/>
      <c r="M225" s="101"/>
      <c r="N225" s="101"/>
      <c r="O225" s="221">
        <f t="shared" si="39"/>
        <v>0</v>
      </c>
      <c r="P225" s="523"/>
      <c r="Q225" s="183">
        <v>1</v>
      </c>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row>
    <row r="226" spans="1:44" ht="15" customHeight="1" thickBot="1">
      <c r="A226" s="1135"/>
      <c r="B226" s="433" t="s">
        <v>271</v>
      </c>
      <c r="C226" s="452">
        <f>SUM(C206:C218)+SUM(C220:C225)</f>
        <v>0</v>
      </c>
      <c r="D226" s="238">
        <f>SUM(D206:D218)+SUM(D220:D225)</f>
        <v>0</v>
      </c>
      <c r="E226" s="238">
        <f aca="true" t="shared" si="40" ref="E226:N226">SUM(E206:E218)+SUM(E220:E225)</f>
        <v>0</v>
      </c>
      <c r="F226" s="238">
        <f t="shared" si="40"/>
        <v>0</v>
      </c>
      <c r="G226" s="238">
        <f t="shared" si="40"/>
        <v>0</v>
      </c>
      <c r="H226" s="238">
        <f t="shared" si="40"/>
        <v>0</v>
      </c>
      <c r="I226" s="238">
        <f t="shared" si="40"/>
        <v>0</v>
      </c>
      <c r="J226" s="238">
        <f t="shared" si="40"/>
        <v>0</v>
      </c>
      <c r="K226" s="238">
        <f t="shared" si="40"/>
        <v>0</v>
      </c>
      <c r="L226" s="238">
        <f t="shared" si="40"/>
        <v>0</v>
      </c>
      <c r="M226" s="238">
        <f t="shared" si="40"/>
        <v>0</v>
      </c>
      <c r="N226" s="238">
        <f t="shared" si="40"/>
        <v>0</v>
      </c>
      <c r="O226" s="237">
        <f>SUM(O206:O218)+SUM(O220:O225)</f>
        <v>0</v>
      </c>
      <c r="P226" s="524"/>
      <c r="Q226" s="183"/>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row>
    <row r="227" spans="1:44" ht="15" customHeight="1" thickTop="1">
      <c r="A227" s="1136"/>
      <c r="B227" s="423" t="s">
        <v>298</v>
      </c>
      <c r="C227" s="453"/>
      <c r="D227" s="462"/>
      <c r="E227" s="462"/>
      <c r="F227" s="462" t="s">
        <v>222</v>
      </c>
      <c r="G227" s="490"/>
      <c r="H227" s="462"/>
      <c r="I227" s="462"/>
      <c r="J227" s="462"/>
      <c r="K227" s="462"/>
      <c r="L227" s="462" t="s">
        <v>222</v>
      </c>
      <c r="M227" s="462"/>
      <c r="N227" s="462"/>
      <c r="O227" s="462"/>
      <c r="P227" s="533"/>
      <c r="Q227" s="183"/>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row>
    <row r="228" spans="1:44" ht="15" customHeight="1">
      <c r="A228" s="1137"/>
      <c r="B228" s="423" t="s">
        <v>299</v>
      </c>
      <c r="C228" s="260"/>
      <c r="D228" s="222"/>
      <c r="E228" s="222"/>
      <c r="F228" s="222"/>
      <c r="G228" s="222"/>
      <c r="H228" s="222"/>
      <c r="I228" s="222"/>
      <c r="J228" s="222"/>
      <c r="K228" s="222"/>
      <c r="L228" s="222"/>
      <c r="M228" s="222"/>
      <c r="N228" s="222"/>
      <c r="O228" s="221"/>
      <c r="P228" s="523"/>
      <c r="Q228" s="183"/>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row>
    <row r="229" spans="1:44" ht="15" customHeight="1">
      <c r="A229" s="1137"/>
      <c r="B229" s="421">
        <f>Debt!A30</f>
        <v>0</v>
      </c>
      <c r="C229" s="441">
        <f aca="true" t="shared" si="41" ref="C229:C241">SUM(D229:O229)</f>
        <v>0</v>
      </c>
      <c r="D229" s="222">
        <f>Debt!BD30</f>
        <v>0</v>
      </c>
      <c r="E229" s="222">
        <f>Debt!BF30</f>
        <v>0</v>
      </c>
      <c r="F229" s="222">
        <f>Debt!BH30</f>
        <v>0</v>
      </c>
      <c r="G229" s="222">
        <f>Debt!BJ30</f>
        <v>0</v>
      </c>
      <c r="H229" s="222">
        <f>Debt!BL30</f>
        <v>0</v>
      </c>
      <c r="I229" s="222">
        <f>Debt!BN30</f>
        <v>0</v>
      </c>
      <c r="J229" s="222">
        <f>Debt!BP30</f>
        <v>0</v>
      </c>
      <c r="K229" s="222">
        <f>Debt!BR30</f>
        <v>0</v>
      </c>
      <c r="L229" s="222">
        <f>Debt!BT30</f>
        <v>0</v>
      </c>
      <c r="M229" s="222">
        <f>Debt!BV30</f>
        <v>0</v>
      </c>
      <c r="N229" s="222">
        <f>Debt!BX30</f>
        <v>0</v>
      </c>
      <c r="O229" s="514">
        <f>Debt!BZ30</f>
        <v>0</v>
      </c>
      <c r="P229" s="523"/>
      <c r="Q229" s="183"/>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row>
    <row r="230" spans="1:44" ht="15" customHeight="1">
      <c r="A230" s="1137"/>
      <c r="B230" s="421">
        <f>Debt!A31</f>
        <v>0</v>
      </c>
      <c r="C230" s="441">
        <f t="shared" si="41"/>
        <v>0</v>
      </c>
      <c r="D230" s="222">
        <f>Debt!BD31</f>
        <v>0</v>
      </c>
      <c r="E230" s="222">
        <f>Debt!BF31</f>
        <v>0</v>
      </c>
      <c r="F230" s="222">
        <f>Debt!BH31</f>
        <v>0</v>
      </c>
      <c r="G230" s="222">
        <f>Debt!BJ31</f>
        <v>0</v>
      </c>
      <c r="H230" s="222">
        <f>Debt!BL31</f>
        <v>0</v>
      </c>
      <c r="I230" s="222">
        <f>Debt!BN31</f>
        <v>0</v>
      </c>
      <c r="J230" s="222">
        <f>Debt!BP31</f>
        <v>0</v>
      </c>
      <c r="K230" s="222">
        <f>Debt!BR31</f>
        <v>0</v>
      </c>
      <c r="L230" s="222">
        <f>Debt!BT31</f>
        <v>0</v>
      </c>
      <c r="M230" s="222">
        <f>Debt!BV31</f>
        <v>0</v>
      </c>
      <c r="N230" s="222">
        <f>Debt!BX31</f>
        <v>0</v>
      </c>
      <c r="O230" s="514">
        <f>Debt!BZ31</f>
        <v>0</v>
      </c>
      <c r="P230" s="523"/>
      <c r="Q230" s="183"/>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row>
    <row r="231" spans="1:44" ht="15" customHeight="1">
      <c r="A231" s="1137"/>
      <c r="B231" s="421">
        <f>Debt!A32</f>
        <v>0</v>
      </c>
      <c r="C231" s="441">
        <f t="shared" si="41"/>
        <v>0</v>
      </c>
      <c r="D231" s="222">
        <f>Debt!BD32</f>
        <v>0</v>
      </c>
      <c r="E231" s="222">
        <f>Debt!BF32</f>
        <v>0</v>
      </c>
      <c r="F231" s="222">
        <f>Debt!BH32</f>
        <v>0</v>
      </c>
      <c r="G231" s="222">
        <f>Debt!BJ32</f>
        <v>0</v>
      </c>
      <c r="H231" s="222">
        <f>Debt!BL32</f>
        <v>0</v>
      </c>
      <c r="I231" s="222">
        <f>Debt!BN32</f>
        <v>0</v>
      </c>
      <c r="J231" s="222">
        <f>Debt!BP32</f>
        <v>0</v>
      </c>
      <c r="K231" s="222">
        <f>Debt!BR32</f>
        <v>0</v>
      </c>
      <c r="L231" s="222">
        <f>Debt!BT32</f>
        <v>0</v>
      </c>
      <c r="M231" s="222">
        <f>Debt!BV32</f>
        <v>0</v>
      </c>
      <c r="N231" s="222">
        <f>Debt!BX32</f>
        <v>0</v>
      </c>
      <c r="O231" s="514">
        <f>Debt!BZ32</f>
        <v>0</v>
      </c>
      <c r="P231" s="523"/>
      <c r="Q231" s="183"/>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row>
    <row r="232" spans="1:44" ht="15" customHeight="1">
      <c r="A232" s="1137"/>
      <c r="B232" s="421">
        <f>Debt!A33</f>
        <v>0</v>
      </c>
      <c r="C232" s="441">
        <f t="shared" si="41"/>
        <v>0</v>
      </c>
      <c r="D232" s="222">
        <f>Debt!BD33</f>
        <v>0</v>
      </c>
      <c r="E232" s="222">
        <f>Debt!BF33</f>
        <v>0</v>
      </c>
      <c r="F232" s="222">
        <f>Debt!BH33</f>
        <v>0</v>
      </c>
      <c r="G232" s="222">
        <f>Debt!BJ33</f>
        <v>0</v>
      </c>
      <c r="H232" s="222">
        <f>Debt!BL33</f>
        <v>0</v>
      </c>
      <c r="I232" s="222">
        <f>Debt!BN33</f>
        <v>0</v>
      </c>
      <c r="J232" s="222">
        <f>Debt!BP33</f>
        <v>0</v>
      </c>
      <c r="K232" s="222">
        <f>Debt!BR33</f>
        <v>0</v>
      </c>
      <c r="L232" s="222">
        <f>Debt!BT33</f>
        <v>0</v>
      </c>
      <c r="M232" s="222">
        <f>Debt!BV33</f>
        <v>0</v>
      </c>
      <c r="N232" s="222">
        <f>Debt!BX33</f>
        <v>0</v>
      </c>
      <c r="O232" s="514">
        <f>Debt!BZ33</f>
        <v>0</v>
      </c>
      <c r="P232" s="523"/>
      <c r="Q232" s="183"/>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row>
    <row r="233" spans="1:44" ht="15" customHeight="1">
      <c r="A233" s="1137"/>
      <c r="B233" s="421">
        <f>Debt!A34</f>
        <v>0</v>
      </c>
      <c r="C233" s="441">
        <f t="shared" si="41"/>
        <v>0</v>
      </c>
      <c r="D233" s="1054">
        <f>Debt!BD34</f>
        <v>0</v>
      </c>
      <c r="E233" s="1054">
        <f>Debt!BF34</f>
        <v>0</v>
      </c>
      <c r="F233" s="1054">
        <f>Debt!BH34</f>
        <v>0</v>
      </c>
      <c r="G233" s="1054">
        <f>Debt!BJ34</f>
        <v>0</v>
      </c>
      <c r="H233" s="222">
        <f>Debt!BL34</f>
        <v>0</v>
      </c>
      <c r="I233" s="222">
        <f>Debt!BN34</f>
        <v>0</v>
      </c>
      <c r="J233" s="222">
        <f>Debt!BP34</f>
        <v>0</v>
      </c>
      <c r="K233" s="222">
        <f>Debt!BR34</f>
        <v>0</v>
      </c>
      <c r="L233" s="222">
        <f>Debt!BT34</f>
        <v>0</v>
      </c>
      <c r="M233" s="222">
        <f>Debt!BV34</f>
        <v>0</v>
      </c>
      <c r="N233" s="222">
        <f>Debt!BX34</f>
        <v>0</v>
      </c>
      <c r="O233" s="514">
        <f>Debt!BZ34</f>
        <v>0</v>
      </c>
      <c r="P233" s="523"/>
      <c r="Q233" s="183"/>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row>
    <row r="234" spans="1:44" ht="15" customHeight="1">
      <c r="A234" s="1137"/>
      <c r="B234" s="421">
        <f>Debt!A35</f>
        <v>0</v>
      </c>
      <c r="C234" s="441">
        <f t="shared" si="41"/>
        <v>0</v>
      </c>
      <c r="D234" s="1054">
        <f>Debt!BD35</f>
        <v>0</v>
      </c>
      <c r="E234" s="1054">
        <f>Debt!BF35</f>
        <v>0</v>
      </c>
      <c r="F234" s="1054">
        <f>Debt!BH35</f>
        <v>0</v>
      </c>
      <c r="G234" s="1054">
        <f>Debt!BJ35</f>
        <v>0</v>
      </c>
      <c r="H234" s="222">
        <f>Debt!BL35</f>
        <v>0</v>
      </c>
      <c r="I234" s="222">
        <f>Debt!BN35</f>
        <v>0</v>
      </c>
      <c r="J234" s="222">
        <f>Debt!BP35</f>
        <v>0</v>
      </c>
      <c r="K234" s="222">
        <f>Debt!BR35</f>
        <v>0</v>
      </c>
      <c r="L234" s="222">
        <f>Debt!BT35</f>
        <v>0</v>
      </c>
      <c r="M234" s="222">
        <f>Debt!BV35</f>
        <v>0</v>
      </c>
      <c r="N234" s="222">
        <f>Debt!BX35</f>
        <v>0</v>
      </c>
      <c r="O234" s="514">
        <f>Debt!BZ35</f>
        <v>0</v>
      </c>
      <c r="P234" s="523"/>
      <c r="Q234" s="183"/>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row>
    <row r="235" spans="1:44" ht="15" customHeight="1">
      <c r="A235" s="1137"/>
      <c r="B235" s="421">
        <f>Debt!A36</f>
        <v>0</v>
      </c>
      <c r="C235" s="441">
        <f t="shared" si="41"/>
        <v>0</v>
      </c>
      <c r="D235" s="1054">
        <f>Debt!BD36</f>
        <v>0</v>
      </c>
      <c r="E235" s="1054">
        <f>Debt!BF36</f>
        <v>0</v>
      </c>
      <c r="F235" s="1054">
        <f>Debt!BH36</f>
        <v>0</v>
      </c>
      <c r="G235" s="1054">
        <f>Debt!BJ36</f>
        <v>0</v>
      </c>
      <c r="H235" s="222">
        <f>Debt!BL36</f>
        <v>0</v>
      </c>
      <c r="I235" s="222">
        <f>Debt!BN36</f>
        <v>0</v>
      </c>
      <c r="J235" s="222">
        <f>Debt!BP36</f>
        <v>0</v>
      </c>
      <c r="K235" s="222">
        <f>Debt!BR36</f>
        <v>0</v>
      </c>
      <c r="L235" s="222">
        <f>Debt!BT36</f>
        <v>0</v>
      </c>
      <c r="M235" s="222">
        <f>Debt!BV36</f>
        <v>0</v>
      </c>
      <c r="N235" s="222">
        <f>Debt!BX36</f>
        <v>0</v>
      </c>
      <c r="O235" s="514">
        <f>Debt!BZ36</f>
        <v>0</v>
      </c>
      <c r="P235" s="523"/>
      <c r="Q235" s="183"/>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row>
    <row r="236" spans="1:44" ht="15" customHeight="1">
      <c r="A236" s="1137"/>
      <c r="B236" s="421">
        <f>Debt!A37</f>
        <v>0</v>
      </c>
      <c r="C236" s="441">
        <f t="shared" si="41"/>
        <v>0</v>
      </c>
      <c r="D236" s="1054">
        <f>Debt!BD37</f>
        <v>0</v>
      </c>
      <c r="E236" s="1054">
        <f>Debt!BF37</f>
        <v>0</v>
      </c>
      <c r="F236" s="1054">
        <f>Debt!BH37</f>
        <v>0</v>
      </c>
      <c r="G236" s="1054">
        <f>Debt!BJ37</f>
        <v>0</v>
      </c>
      <c r="H236" s="222">
        <f>Debt!BL37</f>
        <v>0</v>
      </c>
      <c r="I236" s="222">
        <f>Debt!BN37</f>
        <v>0</v>
      </c>
      <c r="J236" s="222">
        <f>Debt!BP37</f>
        <v>0</v>
      </c>
      <c r="K236" s="222">
        <f>Debt!BR37</f>
        <v>0</v>
      </c>
      <c r="L236" s="222">
        <f>Debt!BT37</f>
        <v>0</v>
      </c>
      <c r="M236" s="222">
        <f>Debt!BV37</f>
        <v>0</v>
      </c>
      <c r="N236" s="222">
        <f>Debt!BX37</f>
        <v>0</v>
      </c>
      <c r="O236" s="514">
        <f>Debt!BZ37</f>
        <v>0</v>
      </c>
      <c r="P236" s="523"/>
      <c r="Q236" s="183"/>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row>
    <row r="237" spans="1:44" ht="15" customHeight="1">
      <c r="A237" s="1137"/>
      <c r="B237" s="421">
        <f>Debt!A38</f>
        <v>0</v>
      </c>
      <c r="C237" s="441">
        <f t="shared" si="41"/>
        <v>0</v>
      </c>
      <c r="D237" s="1054">
        <f>Debt!BD38</f>
        <v>0</v>
      </c>
      <c r="E237" s="1054">
        <f>Debt!BF38</f>
        <v>0</v>
      </c>
      <c r="F237" s="1054">
        <f>Debt!BH38</f>
        <v>0</v>
      </c>
      <c r="G237" s="1054">
        <f>Debt!BJ38</f>
        <v>0</v>
      </c>
      <c r="H237" s="222">
        <f>Debt!BL38</f>
        <v>0</v>
      </c>
      <c r="I237" s="222">
        <f>Debt!BN38</f>
        <v>0</v>
      </c>
      <c r="J237" s="222">
        <f>Debt!BP38</f>
        <v>0</v>
      </c>
      <c r="K237" s="222">
        <f>Debt!BR38</f>
        <v>0</v>
      </c>
      <c r="L237" s="222">
        <f>Debt!BT38</f>
        <v>0</v>
      </c>
      <c r="M237" s="222">
        <f>Debt!BV38</f>
        <v>0</v>
      </c>
      <c r="N237" s="222">
        <f>Debt!BX38</f>
        <v>0</v>
      </c>
      <c r="O237" s="514">
        <f>Debt!BZ38</f>
        <v>0</v>
      </c>
      <c r="P237" s="523"/>
      <c r="Q237" s="183"/>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row>
    <row r="238" spans="1:44" ht="15" customHeight="1">
      <c r="A238" s="1137"/>
      <c r="B238" s="421">
        <f>Debt!A39</f>
        <v>0</v>
      </c>
      <c r="C238" s="441">
        <f t="shared" si="41"/>
        <v>0</v>
      </c>
      <c r="D238" s="1054">
        <f>Debt!BD39</f>
        <v>0</v>
      </c>
      <c r="E238" s="1054">
        <f>Debt!BF39</f>
        <v>0</v>
      </c>
      <c r="F238" s="1054">
        <f>Debt!BH39</f>
        <v>0</v>
      </c>
      <c r="G238" s="1054">
        <f>Debt!BJ39</f>
        <v>0</v>
      </c>
      <c r="H238" s="222">
        <f>Debt!BL39</f>
        <v>0</v>
      </c>
      <c r="I238" s="222">
        <f>Debt!BN39</f>
        <v>0</v>
      </c>
      <c r="J238" s="222">
        <f>Debt!BP39</f>
        <v>0</v>
      </c>
      <c r="K238" s="222">
        <f>Debt!BR39</f>
        <v>0</v>
      </c>
      <c r="L238" s="222">
        <f>Debt!BT39</f>
        <v>0</v>
      </c>
      <c r="M238" s="222">
        <f>Debt!BV39</f>
        <v>0</v>
      </c>
      <c r="N238" s="222">
        <f>Debt!BX39</f>
        <v>0</v>
      </c>
      <c r="O238" s="514">
        <f>Debt!BZ39</f>
        <v>0</v>
      </c>
      <c r="P238" s="523"/>
      <c r="Q238" s="183"/>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row>
    <row r="239" spans="1:44" ht="15" customHeight="1">
      <c r="A239" s="1137"/>
      <c r="B239" s="421">
        <f>Debt!A40</f>
        <v>0</v>
      </c>
      <c r="C239" s="441">
        <f t="shared" si="41"/>
        <v>0</v>
      </c>
      <c r="D239" s="1054">
        <f>Debt!BD40</f>
        <v>0</v>
      </c>
      <c r="E239" s="1054">
        <f>Debt!BF40</f>
        <v>0</v>
      </c>
      <c r="F239" s="1054">
        <f>Debt!BH40</f>
        <v>0</v>
      </c>
      <c r="G239" s="1054">
        <f>Debt!BJ40</f>
        <v>0</v>
      </c>
      <c r="H239" s="222">
        <f>Debt!BL40</f>
        <v>0</v>
      </c>
      <c r="I239" s="222">
        <f>Debt!BN40</f>
        <v>0</v>
      </c>
      <c r="J239" s="222">
        <f>Debt!BP40</f>
        <v>0</v>
      </c>
      <c r="K239" s="222">
        <f>Debt!BR40</f>
        <v>0</v>
      </c>
      <c r="L239" s="222">
        <f>Debt!BT40</f>
        <v>0</v>
      </c>
      <c r="M239" s="222">
        <f>Debt!BV40</f>
        <v>0</v>
      </c>
      <c r="N239" s="222">
        <f>Debt!BX40</f>
        <v>0</v>
      </c>
      <c r="O239" s="514">
        <f>Debt!BZ40</f>
        <v>0</v>
      </c>
      <c r="P239" s="523"/>
      <c r="Q239" s="183"/>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row>
    <row r="240" spans="1:44" ht="15" customHeight="1">
      <c r="A240" s="1137"/>
      <c r="B240" s="421">
        <f>Debt!A41</f>
        <v>0</v>
      </c>
      <c r="C240" s="441">
        <f t="shared" si="41"/>
        <v>0</v>
      </c>
      <c r="D240" s="1054">
        <f>Debt!BD41</f>
        <v>0</v>
      </c>
      <c r="E240" s="1054">
        <f>Debt!BF41</f>
        <v>0</v>
      </c>
      <c r="F240" s="1054">
        <f>Debt!BH41</f>
        <v>0</v>
      </c>
      <c r="G240" s="1054">
        <f>Debt!BJ41</f>
        <v>0</v>
      </c>
      <c r="H240" s="222">
        <f>Debt!BL41</f>
        <v>0</v>
      </c>
      <c r="I240" s="222">
        <f>Debt!BN41</f>
        <v>0</v>
      </c>
      <c r="J240" s="222">
        <f>Debt!BP41</f>
        <v>0</v>
      </c>
      <c r="K240" s="222">
        <f>Debt!BR41</f>
        <v>0</v>
      </c>
      <c r="L240" s="222">
        <f>Debt!BT41</f>
        <v>0</v>
      </c>
      <c r="M240" s="222">
        <f>Debt!BV41</f>
        <v>0</v>
      </c>
      <c r="N240" s="222">
        <f>Debt!BX41</f>
        <v>0</v>
      </c>
      <c r="O240" s="514">
        <f>Debt!BZ41</f>
        <v>0</v>
      </c>
      <c r="P240" s="523"/>
      <c r="Q240" s="183"/>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row>
    <row r="241" spans="1:44" ht="15" customHeight="1">
      <c r="A241" s="1137"/>
      <c r="B241" s="421">
        <f>Debt!A42</f>
        <v>0</v>
      </c>
      <c r="C241" s="444">
        <f t="shared" si="41"/>
        <v>0</v>
      </c>
      <c r="D241" s="222">
        <f>Debt!BD42</f>
        <v>0</v>
      </c>
      <c r="E241" s="222">
        <f>Debt!BF42</f>
        <v>0</v>
      </c>
      <c r="F241" s="222">
        <f>Debt!BH42</f>
        <v>0</v>
      </c>
      <c r="G241" s="222">
        <f>Debt!BJ42</f>
        <v>0</v>
      </c>
      <c r="H241" s="222">
        <f>Debt!BL42</f>
        <v>0</v>
      </c>
      <c r="I241" s="222">
        <f>Debt!BN42</f>
        <v>0</v>
      </c>
      <c r="J241" s="222">
        <f>Debt!BP42</f>
        <v>0</v>
      </c>
      <c r="K241" s="222">
        <f>Debt!BR42</f>
        <v>0</v>
      </c>
      <c r="L241" s="222">
        <f>Debt!BT42</f>
        <v>0</v>
      </c>
      <c r="M241" s="222">
        <f>Debt!BV42</f>
        <v>0</v>
      </c>
      <c r="N241" s="222">
        <f>Debt!BX42</f>
        <v>0</v>
      </c>
      <c r="O241" s="514">
        <f>Debt!BZ42</f>
        <v>0</v>
      </c>
      <c r="P241" s="523"/>
      <c r="Q241" s="183"/>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row>
    <row r="242" spans="1:44" ht="15" customHeight="1">
      <c r="A242" s="1137"/>
      <c r="B242" s="422" t="s">
        <v>300</v>
      </c>
      <c r="C242" s="446">
        <f>SUM(C229:C241)</f>
        <v>0</v>
      </c>
      <c r="D242" s="328">
        <f>SUM(D229:D241)</f>
        <v>0</v>
      </c>
      <c r="E242" s="328">
        <f aca="true" t="shared" si="42" ref="E242:N242">SUM(E229:E241)</f>
        <v>0</v>
      </c>
      <c r="F242" s="328">
        <f t="shared" si="42"/>
        <v>0</v>
      </c>
      <c r="G242" s="328">
        <f t="shared" si="42"/>
        <v>0</v>
      </c>
      <c r="H242" s="328">
        <f t="shared" si="42"/>
        <v>0</v>
      </c>
      <c r="I242" s="328">
        <f t="shared" si="42"/>
        <v>0</v>
      </c>
      <c r="J242" s="328">
        <f t="shared" si="42"/>
        <v>0</v>
      </c>
      <c r="K242" s="328">
        <f t="shared" si="42"/>
        <v>0</v>
      </c>
      <c r="L242" s="328">
        <f t="shared" si="42"/>
        <v>0</v>
      </c>
      <c r="M242" s="328">
        <f t="shared" si="42"/>
        <v>0</v>
      </c>
      <c r="N242" s="328">
        <f t="shared" si="42"/>
        <v>0</v>
      </c>
      <c r="O242" s="505">
        <f>SUM(O229:O241)</f>
        <v>0</v>
      </c>
      <c r="P242" s="524"/>
      <c r="Q242" s="183"/>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row>
    <row r="243" spans="1:44" ht="15" customHeight="1">
      <c r="A243" s="1130"/>
      <c r="B243" s="423" t="s">
        <v>301</v>
      </c>
      <c r="C243" s="447"/>
      <c r="D243" s="239"/>
      <c r="E243" s="239"/>
      <c r="F243" s="239"/>
      <c r="G243" s="239"/>
      <c r="H243" s="239"/>
      <c r="I243" s="239"/>
      <c r="J243" s="239"/>
      <c r="K243" s="239"/>
      <c r="L243" s="239"/>
      <c r="M243" s="239"/>
      <c r="N243" s="239"/>
      <c r="O243" s="316"/>
      <c r="P243" s="523"/>
      <c r="Q243" s="183"/>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row>
    <row r="244" spans="1:44" ht="15" customHeight="1">
      <c r="A244" s="1130">
        <f aca="true" t="shared" si="43" ref="A244:A249">IF(O244&lt;=-1,"Neg#",0)</f>
        <v>0</v>
      </c>
      <c r="B244" s="493">
        <f>Proposal!A33</f>
        <v>0</v>
      </c>
      <c r="C244" s="260">
        <f>Proposal!K33</f>
        <v>0</v>
      </c>
      <c r="D244" s="101"/>
      <c r="E244" s="101"/>
      <c r="F244" s="101"/>
      <c r="G244" s="101"/>
      <c r="H244" s="101"/>
      <c r="I244" s="101"/>
      <c r="J244" s="101"/>
      <c r="K244" s="101"/>
      <c r="L244" s="101"/>
      <c r="M244" s="101"/>
      <c r="N244" s="101"/>
      <c r="O244" s="221">
        <f aca="true" t="shared" si="44" ref="O244:O249">C244-SUM(D244:N244)</f>
        <v>0</v>
      </c>
      <c r="P244" s="523"/>
      <c r="Q244" s="183">
        <v>1</v>
      </c>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row>
    <row r="245" spans="1:44" ht="15" customHeight="1">
      <c r="A245" s="1130">
        <f t="shared" si="43"/>
        <v>0</v>
      </c>
      <c r="B245" s="493">
        <f>Proposal!A34</f>
        <v>0</v>
      </c>
      <c r="C245" s="260">
        <f>Proposal!K34</f>
        <v>0</v>
      </c>
      <c r="D245" s="101"/>
      <c r="E245" s="101"/>
      <c r="F245" s="101"/>
      <c r="G245" s="101"/>
      <c r="H245" s="101"/>
      <c r="I245" s="101"/>
      <c r="J245" s="101"/>
      <c r="K245" s="101"/>
      <c r="L245" s="101"/>
      <c r="M245" s="101"/>
      <c r="N245" s="101"/>
      <c r="O245" s="221">
        <f t="shared" si="44"/>
        <v>0</v>
      </c>
      <c r="P245" s="523"/>
      <c r="Q245" s="183">
        <v>1</v>
      </c>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row>
    <row r="246" spans="1:44" ht="15" customHeight="1">
      <c r="A246" s="1130">
        <f t="shared" si="43"/>
        <v>0</v>
      </c>
      <c r="B246" s="493">
        <f>Proposal!A35</f>
        <v>0</v>
      </c>
      <c r="C246" s="260">
        <f>Proposal!K35</f>
        <v>0</v>
      </c>
      <c r="D246" s="101"/>
      <c r="E246" s="101"/>
      <c r="F246" s="101"/>
      <c r="G246" s="101"/>
      <c r="H246" s="101"/>
      <c r="I246" s="101"/>
      <c r="J246" s="101"/>
      <c r="K246" s="101"/>
      <c r="L246" s="101"/>
      <c r="M246" s="101"/>
      <c r="N246" s="101"/>
      <c r="O246" s="221">
        <f t="shared" si="44"/>
        <v>0</v>
      </c>
      <c r="P246" s="523"/>
      <c r="Q246" s="183">
        <v>1</v>
      </c>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row>
    <row r="247" spans="1:44" ht="15" customHeight="1">
      <c r="A247" s="1130">
        <f t="shared" si="43"/>
        <v>0</v>
      </c>
      <c r="B247" s="493">
        <f>Proposal!A36</f>
        <v>0</v>
      </c>
      <c r="C247" s="260">
        <f>Proposal!K36</f>
        <v>0</v>
      </c>
      <c r="D247" s="101"/>
      <c r="E247" s="101"/>
      <c r="F247" s="101"/>
      <c r="G247" s="101"/>
      <c r="H247" s="101"/>
      <c r="I247" s="101"/>
      <c r="J247" s="101"/>
      <c r="K247" s="101"/>
      <c r="L247" s="101"/>
      <c r="M247" s="101"/>
      <c r="N247" s="101"/>
      <c r="O247" s="221">
        <f t="shared" si="44"/>
        <v>0</v>
      </c>
      <c r="P247" s="523"/>
      <c r="Q247" s="183">
        <v>1</v>
      </c>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row>
    <row r="248" spans="1:44" ht="15" customHeight="1">
      <c r="A248" s="1130">
        <f t="shared" si="43"/>
        <v>0</v>
      </c>
      <c r="B248" s="493">
        <f>Proposal!A37</f>
        <v>0</v>
      </c>
      <c r="C248" s="260">
        <f>Proposal!K37</f>
        <v>0</v>
      </c>
      <c r="D248" s="101"/>
      <c r="E248" s="101"/>
      <c r="F248" s="101"/>
      <c r="G248" s="101"/>
      <c r="H248" s="101"/>
      <c r="I248" s="101"/>
      <c r="J248" s="101"/>
      <c r="K248" s="101"/>
      <c r="L248" s="101"/>
      <c r="M248" s="101"/>
      <c r="N248" s="101"/>
      <c r="O248" s="221">
        <f t="shared" si="44"/>
        <v>0</v>
      </c>
      <c r="P248" s="523"/>
      <c r="Q248" s="183">
        <v>1</v>
      </c>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row>
    <row r="249" spans="1:44" ht="15" customHeight="1">
      <c r="A249" s="1130">
        <f t="shared" si="43"/>
        <v>0</v>
      </c>
      <c r="B249" s="493">
        <f>Proposal!A38</f>
        <v>0</v>
      </c>
      <c r="C249" s="260">
        <f>Proposal!K38</f>
        <v>0</v>
      </c>
      <c r="D249" s="242"/>
      <c r="E249" s="242"/>
      <c r="F249" s="242"/>
      <c r="G249" s="242"/>
      <c r="H249" s="242"/>
      <c r="I249" s="242"/>
      <c r="J249" s="242"/>
      <c r="K249" s="242"/>
      <c r="L249" s="242"/>
      <c r="M249" s="242"/>
      <c r="N249" s="242"/>
      <c r="O249" s="221">
        <f t="shared" si="44"/>
        <v>0</v>
      </c>
      <c r="P249" s="523"/>
      <c r="Q249" s="183">
        <v>1</v>
      </c>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row>
    <row r="250" spans="1:44" ht="15" customHeight="1">
      <c r="A250" s="1130"/>
      <c r="B250" s="437" t="s">
        <v>302</v>
      </c>
      <c r="C250" s="445">
        <f>SUM(C244:C249)</f>
        <v>0</v>
      </c>
      <c r="D250" s="378">
        <f>SUM(D244:D249)</f>
        <v>0</v>
      </c>
      <c r="E250" s="378">
        <f aca="true" t="shared" si="45" ref="E250:N250">SUM(E244:E249)</f>
        <v>0</v>
      </c>
      <c r="F250" s="378">
        <f t="shared" si="45"/>
        <v>0</v>
      </c>
      <c r="G250" s="378">
        <f t="shared" si="45"/>
        <v>0</v>
      </c>
      <c r="H250" s="378">
        <f t="shared" si="45"/>
        <v>0</v>
      </c>
      <c r="I250" s="378">
        <f t="shared" si="45"/>
        <v>0</v>
      </c>
      <c r="J250" s="378">
        <f t="shared" si="45"/>
        <v>0</v>
      </c>
      <c r="K250" s="378">
        <f t="shared" si="45"/>
        <v>0</v>
      </c>
      <c r="L250" s="378">
        <f t="shared" si="45"/>
        <v>0</v>
      </c>
      <c r="M250" s="378">
        <f t="shared" si="45"/>
        <v>0</v>
      </c>
      <c r="N250" s="378">
        <f t="shared" si="45"/>
        <v>0</v>
      </c>
      <c r="O250" s="506">
        <f>SUM(O244:O249)</f>
        <v>0</v>
      </c>
      <c r="P250" s="524"/>
      <c r="Q250" s="183"/>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row>
    <row r="251" spans="1:44" ht="15" customHeight="1" thickBot="1">
      <c r="A251" s="1137"/>
      <c r="B251" s="466" t="s">
        <v>379</v>
      </c>
      <c r="C251" s="452">
        <f>C242+C250</f>
        <v>0</v>
      </c>
      <c r="D251" s="238">
        <f>D242+D250</f>
        <v>0</v>
      </c>
      <c r="E251" s="238">
        <f aca="true" t="shared" si="46" ref="E251:N251">E242+E250</f>
        <v>0</v>
      </c>
      <c r="F251" s="238">
        <f t="shared" si="46"/>
        <v>0</v>
      </c>
      <c r="G251" s="238">
        <f t="shared" si="46"/>
        <v>0</v>
      </c>
      <c r="H251" s="238">
        <f t="shared" si="46"/>
        <v>0</v>
      </c>
      <c r="I251" s="238">
        <f t="shared" si="46"/>
        <v>0</v>
      </c>
      <c r="J251" s="238">
        <f t="shared" si="46"/>
        <v>0</v>
      </c>
      <c r="K251" s="238">
        <f t="shared" si="46"/>
        <v>0</v>
      </c>
      <c r="L251" s="238">
        <f t="shared" si="46"/>
        <v>0</v>
      </c>
      <c r="M251" s="238">
        <f t="shared" si="46"/>
        <v>0</v>
      </c>
      <c r="N251" s="238">
        <f t="shared" si="46"/>
        <v>0</v>
      </c>
      <c r="O251" s="237">
        <f>O242+O250</f>
        <v>0</v>
      </c>
      <c r="P251" s="524"/>
      <c r="Q251" s="183"/>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row>
    <row r="252" spans="1:44" ht="15" customHeight="1" thickTop="1">
      <c r="A252" s="1137"/>
      <c r="B252" s="465" t="s">
        <v>303</v>
      </c>
      <c r="C252" s="454"/>
      <c r="D252" s="380"/>
      <c r="E252" s="380"/>
      <c r="F252" s="380"/>
      <c r="G252" s="380"/>
      <c r="H252" s="380"/>
      <c r="I252" s="380"/>
      <c r="J252" s="380"/>
      <c r="K252" s="380"/>
      <c r="L252" s="380"/>
      <c r="M252" s="380"/>
      <c r="N252" s="380"/>
      <c r="O252" s="515"/>
      <c r="P252" s="523"/>
      <c r="Q252" s="183"/>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row>
    <row r="253" spans="1:44" ht="15" customHeight="1">
      <c r="A253" s="1137"/>
      <c r="B253" s="493">
        <f>Debt!A45</f>
        <v>0</v>
      </c>
      <c r="C253" s="441">
        <f aca="true" t="shared" si="47" ref="C253:C258">SUM(D253:O253)</f>
        <v>0</v>
      </c>
      <c r="D253" s="222">
        <f>Debt!BD45</f>
        <v>0</v>
      </c>
      <c r="E253" s="222">
        <f>Debt!BF45</f>
        <v>0</v>
      </c>
      <c r="F253" s="222">
        <f>Debt!BH45</f>
        <v>0</v>
      </c>
      <c r="G253" s="222">
        <f>Debt!BJ45</f>
        <v>0</v>
      </c>
      <c r="H253" s="222">
        <f>Debt!BL45</f>
        <v>0</v>
      </c>
      <c r="I253" s="222">
        <f>Debt!BN45</f>
        <v>0</v>
      </c>
      <c r="J253" s="222">
        <f>Debt!BP45</f>
        <v>0</v>
      </c>
      <c r="K253" s="222">
        <f>Debt!BR45</f>
        <v>0</v>
      </c>
      <c r="L253" s="222">
        <f>Debt!BT45</f>
        <v>0</v>
      </c>
      <c r="M253" s="222">
        <f>Debt!BV45</f>
        <v>0</v>
      </c>
      <c r="N253" s="222">
        <f>Debt!BX45</f>
        <v>0</v>
      </c>
      <c r="O253" s="514">
        <f>Debt!BZ45</f>
        <v>0</v>
      </c>
      <c r="P253" s="523"/>
      <c r="Q253" s="183"/>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row>
    <row r="254" spans="1:44" ht="15" customHeight="1">
      <c r="A254" s="1137"/>
      <c r="B254" s="493">
        <f>Debt!A46</f>
        <v>0</v>
      </c>
      <c r="C254" s="441">
        <f t="shared" si="47"/>
        <v>0</v>
      </c>
      <c r="D254" s="222">
        <f>Debt!BD46</f>
        <v>0</v>
      </c>
      <c r="E254" s="222">
        <f>Debt!BF46</f>
        <v>0</v>
      </c>
      <c r="F254" s="222">
        <f>Debt!BH46</f>
        <v>0</v>
      </c>
      <c r="G254" s="222">
        <f>Debt!BJ46</f>
        <v>0</v>
      </c>
      <c r="H254" s="222">
        <f>Debt!BL46</f>
        <v>0</v>
      </c>
      <c r="I254" s="222">
        <f>Debt!BN46</f>
        <v>0</v>
      </c>
      <c r="J254" s="222">
        <f>Debt!BP46</f>
        <v>0</v>
      </c>
      <c r="K254" s="222">
        <f>Debt!BR46</f>
        <v>0</v>
      </c>
      <c r="L254" s="222">
        <f>Debt!BT46</f>
        <v>0</v>
      </c>
      <c r="M254" s="222">
        <f>Debt!BV46</f>
        <v>0</v>
      </c>
      <c r="N254" s="222">
        <f>Debt!BX46</f>
        <v>0</v>
      </c>
      <c r="O254" s="514">
        <f>Debt!BZ46</f>
        <v>0</v>
      </c>
      <c r="P254" s="523"/>
      <c r="Q254" s="183"/>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row>
    <row r="255" spans="1:44" ht="15" customHeight="1">
      <c r="A255" s="1137"/>
      <c r="B255" s="493">
        <f>Debt!A47</f>
        <v>0</v>
      </c>
      <c r="C255" s="441">
        <f t="shared" si="47"/>
        <v>0</v>
      </c>
      <c r="D255" s="222">
        <f>Debt!BD47</f>
        <v>0</v>
      </c>
      <c r="E255" s="222">
        <f>Debt!BF47</f>
        <v>0</v>
      </c>
      <c r="F255" s="222">
        <f>Debt!BH47</f>
        <v>0</v>
      </c>
      <c r="G255" s="222">
        <f>Debt!BJ47</f>
        <v>0</v>
      </c>
      <c r="H255" s="222">
        <f>Debt!BL47</f>
        <v>0</v>
      </c>
      <c r="I255" s="222">
        <f>Debt!BN47</f>
        <v>0</v>
      </c>
      <c r="J255" s="222">
        <f>Debt!BP47</f>
        <v>0</v>
      </c>
      <c r="K255" s="222">
        <f>Debt!BR47</f>
        <v>0</v>
      </c>
      <c r="L255" s="222">
        <f>Debt!BT47</f>
        <v>0</v>
      </c>
      <c r="M255" s="222">
        <f>Debt!BV47</f>
        <v>0</v>
      </c>
      <c r="N255" s="222">
        <f>Debt!BX47</f>
        <v>0</v>
      </c>
      <c r="O255" s="514">
        <f>Debt!BZ47</f>
        <v>0</v>
      </c>
      <c r="P255" s="523"/>
      <c r="Q255" s="183"/>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row>
    <row r="256" spans="1:44" ht="15" customHeight="1">
      <c r="A256" s="1137"/>
      <c r="B256" s="493">
        <f>Debt!A48</f>
        <v>0</v>
      </c>
      <c r="C256" s="441">
        <f t="shared" si="47"/>
        <v>0</v>
      </c>
      <c r="D256" s="222">
        <f>Debt!BD48</f>
        <v>0</v>
      </c>
      <c r="E256" s="222">
        <f>Debt!BF48</f>
        <v>0</v>
      </c>
      <c r="F256" s="222">
        <f>Debt!BH48</f>
        <v>0</v>
      </c>
      <c r="G256" s="222">
        <f>Debt!BJ48</f>
        <v>0</v>
      </c>
      <c r="H256" s="222">
        <f>Debt!BL48</f>
        <v>0</v>
      </c>
      <c r="I256" s="222">
        <f>Debt!BN48</f>
        <v>0</v>
      </c>
      <c r="J256" s="222">
        <f>Debt!BP48</f>
        <v>0</v>
      </c>
      <c r="K256" s="222">
        <f>Debt!BR48</f>
        <v>0</v>
      </c>
      <c r="L256" s="222">
        <f>Debt!BT48</f>
        <v>0</v>
      </c>
      <c r="M256" s="222">
        <f>Debt!BV48</f>
        <v>0</v>
      </c>
      <c r="N256" s="222">
        <f>Debt!BX48</f>
        <v>0</v>
      </c>
      <c r="O256" s="514">
        <f>Debt!BZ48</f>
        <v>0</v>
      </c>
      <c r="P256" s="523"/>
      <c r="Q256" s="183"/>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row>
    <row r="257" spans="1:44" ht="15" customHeight="1">
      <c r="A257" s="1137"/>
      <c r="B257" s="493">
        <f>Debt!A49</f>
        <v>0</v>
      </c>
      <c r="C257" s="441">
        <f t="shared" si="47"/>
        <v>0</v>
      </c>
      <c r="D257" s="222">
        <f>Debt!BD49</f>
        <v>0</v>
      </c>
      <c r="E257" s="222">
        <f>Debt!BF49</f>
        <v>0</v>
      </c>
      <c r="F257" s="222">
        <f>Debt!BH49</f>
        <v>0</v>
      </c>
      <c r="G257" s="222">
        <f>Debt!BJ49</f>
        <v>0</v>
      </c>
      <c r="H257" s="222">
        <f>Debt!BL49</f>
        <v>0</v>
      </c>
      <c r="I257" s="222">
        <f>Debt!BN49</f>
        <v>0</v>
      </c>
      <c r="J257" s="222">
        <f>Debt!BP49</f>
        <v>0</v>
      </c>
      <c r="K257" s="222">
        <f>Debt!BR49</f>
        <v>0</v>
      </c>
      <c r="L257" s="222">
        <f>Debt!BT49</f>
        <v>0</v>
      </c>
      <c r="M257" s="222">
        <f>Debt!BV49</f>
        <v>0</v>
      </c>
      <c r="N257" s="222">
        <f>Debt!BX49</f>
        <v>0</v>
      </c>
      <c r="O257" s="514">
        <f>Debt!BZ49</f>
        <v>0</v>
      </c>
      <c r="P257" s="523"/>
      <c r="Q257" s="183"/>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row>
    <row r="258" spans="1:44" ht="15" customHeight="1">
      <c r="A258" s="1137"/>
      <c r="B258" s="493">
        <f>Debt!A50</f>
        <v>0</v>
      </c>
      <c r="C258" s="455">
        <f t="shared" si="47"/>
        <v>0</v>
      </c>
      <c r="D258" s="222">
        <f>Debt!BD50</f>
        <v>0</v>
      </c>
      <c r="E258" s="222">
        <f>Debt!BF50</f>
        <v>0</v>
      </c>
      <c r="F258" s="222">
        <f>Debt!BH50</f>
        <v>0</v>
      </c>
      <c r="G258" s="222">
        <f>Debt!BJ50</f>
        <v>0</v>
      </c>
      <c r="H258" s="222">
        <f>Debt!BL50</f>
        <v>0</v>
      </c>
      <c r="I258" s="222">
        <f>Debt!BN50</f>
        <v>0</v>
      </c>
      <c r="J258" s="222">
        <f>Debt!BP50</f>
        <v>0</v>
      </c>
      <c r="K258" s="222">
        <f>Debt!BR50</f>
        <v>0</v>
      </c>
      <c r="L258" s="222">
        <f>Debt!BT50</f>
        <v>0</v>
      </c>
      <c r="M258" s="222">
        <f>Debt!BV50</f>
        <v>0</v>
      </c>
      <c r="N258" s="222">
        <f>Debt!BX50</f>
        <v>0</v>
      </c>
      <c r="O258" s="514">
        <f>Debt!BZ50</f>
        <v>0</v>
      </c>
      <c r="P258" s="523"/>
      <c r="Q258" s="183"/>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row>
    <row r="259" spans="1:44" ht="15" customHeight="1">
      <c r="A259" s="1137"/>
      <c r="B259" s="422" t="s">
        <v>310</v>
      </c>
      <c r="C259" s="446">
        <f>SUM(C253:C258)</f>
        <v>0</v>
      </c>
      <c r="D259" s="328">
        <f>SUM(D253:D258)</f>
        <v>0</v>
      </c>
      <c r="E259" s="328">
        <f aca="true" t="shared" si="48" ref="E259:N259">SUM(E253:E258)</f>
        <v>0</v>
      </c>
      <c r="F259" s="328">
        <f t="shared" si="48"/>
        <v>0</v>
      </c>
      <c r="G259" s="328">
        <f t="shared" si="48"/>
        <v>0</v>
      </c>
      <c r="H259" s="328">
        <f t="shared" si="48"/>
        <v>0</v>
      </c>
      <c r="I259" s="328">
        <f t="shared" si="48"/>
        <v>0</v>
      </c>
      <c r="J259" s="328">
        <f t="shared" si="48"/>
        <v>0</v>
      </c>
      <c r="K259" s="328">
        <f t="shared" si="48"/>
        <v>0</v>
      </c>
      <c r="L259" s="328">
        <f t="shared" si="48"/>
        <v>0</v>
      </c>
      <c r="M259" s="328">
        <f t="shared" si="48"/>
        <v>0</v>
      </c>
      <c r="N259" s="328">
        <f t="shared" si="48"/>
        <v>0</v>
      </c>
      <c r="O259" s="505">
        <f>SUM(O253:O258)</f>
        <v>0</v>
      </c>
      <c r="P259" s="524"/>
      <c r="Q259" s="183"/>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row>
    <row r="260" spans="1:44" ht="15" customHeight="1">
      <c r="A260" s="1130"/>
      <c r="B260" s="423" t="s">
        <v>309</v>
      </c>
      <c r="C260" s="441"/>
      <c r="D260" s="343"/>
      <c r="E260" s="343"/>
      <c r="F260" s="343"/>
      <c r="G260" s="343"/>
      <c r="H260" s="343"/>
      <c r="I260" s="343"/>
      <c r="J260" s="343"/>
      <c r="K260" s="343"/>
      <c r="L260" s="343"/>
      <c r="M260" s="343"/>
      <c r="N260" s="343"/>
      <c r="O260" s="511"/>
      <c r="P260" s="524"/>
      <c r="Q260" s="183"/>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row>
    <row r="261" spans="1:44" ht="15" customHeight="1">
      <c r="A261" s="1130">
        <f>IF(O261&lt;=-1,"Neg#",0)</f>
        <v>0</v>
      </c>
      <c r="B261" s="493">
        <f>Proposal!A41</f>
        <v>0</v>
      </c>
      <c r="C261" s="260">
        <f>Proposal!K41</f>
        <v>0</v>
      </c>
      <c r="D261" s="101"/>
      <c r="E261" s="101"/>
      <c r="F261" s="101"/>
      <c r="G261" s="101"/>
      <c r="H261" s="101"/>
      <c r="I261" s="101"/>
      <c r="J261" s="101"/>
      <c r="K261" s="101"/>
      <c r="L261" s="101"/>
      <c r="M261" s="101"/>
      <c r="N261" s="101"/>
      <c r="O261" s="221">
        <f>C261-SUM(D261:N261)</f>
        <v>0</v>
      </c>
      <c r="P261" s="523"/>
      <c r="Q261" s="183">
        <v>1</v>
      </c>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row>
    <row r="262" spans="1:44" ht="15" customHeight="1">
      <c r="A262" s="1130">
        <f>IF(O262&lt;=-1,"Neg#",0)</f>
        <v>0</v>
      </c>
      <c r="B262" s="493">
        <f>Proposal!A42</f>
        <v>0</v>
      </c>
      <c r="C262" s="260">
        <f>Proposal!K42</f>
        <v>0</v>
      </c>
      <c r="D262" s="242"/>
      <c r="E262" s="242"/>
      <c r="F262" s="242"/>
      <c r="G262" s="242"/>
      <c r="H262" s="242"/>
      <c r="I262" s="242"/>
      <c r="J262" s="242"/>
      <c r="K262" s="242"/>
      <c r="L262" s="242"/>
      <c r="M262" s="242"/>
      <c r="N262" s="242"/>
      <c r="O262" s="221">
        <f>C262-SUM(D262:N262)</f>
        <v>0</v>
      </c>
      <c r="P262" s="523"/>
      <c r="Q262" s="183">
        <v>1</v>
      </c>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row>
    <row r="263" spans="1:44" ht="15" customHeight="1">
      <c r="A263" s="1130"/>
      <c r="B263" s="422" t="s">
        <v>311</v>
      </c>
      <c r="C263" s="445">
        <f>SUM(C261:C262)</f>
        <v>0</v>
      </c>
      <c r="D263" s="378">
        <f>SUM(D261:D262)</f>
        <v>0</v>
      </c>
      <c r="E263" s="378">
        <f aca="true" t="shared" si="49" ref="E263:N263">SUM(E261:E262)</f>
        <v>0</v>
      </c>
      <c r="F263" s="378">
        <f t="shared" si="49"/>
        <v>0</v>
      </c>
      <c r="G263" s="378">
        <f t="shared" si="49"/>
        <v>0</v>
      </c>
      <c r="H263" s="378">
        <f t="shared" si="49"/>
        <v>0</v>
      </c>
      <c r="I263" s="378">
        <f t="shared" si="49"/>
        <v>0</v>
      </c>
      <c r="J263" s="378">
        <f t="shared" si="49"/>
        <v>0</v>
      </c>
      <c r="K263" s="378">
        <f t="shared" si="49"/>
        <v>0</v>
      </c>
      <c r="L263" s="378">
        <f t="shared" si="49"/>
        <v>0</v>
      </c>
      <c r="M263" s="378">
        <f t="shared" si="49"/>
        <v>0</v>
      </c>
      <c r="N263" s="378">
        <f t="shared" si="49"/>
        <v>0</v>
      </c>
      <c r="O263" s="506">
        <f>SUM(O261:O262)</f>
        <v>0</v>
      </c>
      <c r="P263" s="524"/>
      <c r="Q263" s="183"/>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row>
    <row r="264" spans="1:44" ht="15" customHeight="1">
      <c r="A264" s="1137"/>
      <c r="B264" s="422" t="s">
        <v>312</v>
      </c>
      <c r="C264" s="445">
        <f>C259+C263</f>
        <v>0</v>
      </c>
      <c r="D264" s="378">
        <f>D259+D263</f>
        <v>0</v>
      </c>
      <c r="E264" s="378">
        <f aca="true" t="shared" si="50" ref="E264:N264">E259+E263</f>
        <v>0</v>
      </c>
      <c r="F264" s="378">
        <f t="shared" si="50"/>
        <v>0</v>
      </c>
      <c r="G264" s="378">
        <f t="shared" si="50"/>
        <v>0</v>
      </c>
      <c r="H264" s="378">
        <f t="shared" si="50"/>
        <v>0</v>
      </c>
      <c r="I264" s="378">
        <f t="shared" si="50"/>
        <v>0</v>
      </c>
      <c r="J264" s="378">
        <f t="shared" si="50"/>
        <v>0</v>
      </c>
      <c r="K264" s="378">
        <f t="shared" si="50"/>
        <v>0</v>
      </c>
      <c r="L264" s="378">
        <f t="shared" si="50"/>
        <v>0</v>
      </c>
      <c r="M264" s="378">
        <f t="shared" si="50"/>
        <v>0</v>
      </c>
      <c r="N264" s="378">
        <f t="shared" si="50"/>
        <v>0</v>
      </c>
      <c r="O264" s="506">
        <f>O259+O263</f>
        <v>0</v>
      </c>
      <c r="P264" s="524"/>
      <c r="Q264" s="183"/>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row>
    <row r="265" spans="1:44" ht="15" customHeight="1" thickBot="1">
      <c r="A265" s="1137"/>
      <c r="B265" s="435" t="s">
        <v>215</v>
      </c>
      <c r="C265" s="452">
        <f>C251+C264</f>
        <v>0</v>
      </c>
      <c r="D265" s="238">
        <f>D251+D264</f>
        <v>0</v>
      </c>
      <c r="E265" s="238">
        <f aca="true" t="shared" si="51" ref="E265:N265">E251+E264</f>
        <v>0</v>
      </c>
      <c r="F265" s="238">
        <f t="shared" si="51"/>
        <v>0</v>
      </c>
      <c r="G265" s="238">
        <f t="shared" si="51"/>
        <v>0</v>
      </c>
      <c r="H265" s="238">
        <f t="shared" si="51"/>
        <v>0</v>
      </c>
      <c r="I265" s="238">
        <f t="shared" si="51"/>
        <v>0</v>
      </c>
      <c r="J265" s="238">
        <f t="shared" si="51"/>
        <v>0</v>
      </c>
      <c r="K265" s="238">
        <f t="shared" si="51"/>
        <v>0</v>
      </c>
      <c r="L265" s="238">
        <f t="shared" si="51"/>
        <v>0</v>
      </c>
      <c r="M265" s="238">
        <f t="shared" si="51"/>
        <v>0</v>
      </c>
      <c r="N265" s="238">
        <f t="shared" si="51"/>
        <v>0</v>
      </c>
      <c r="O265" s="237">
        <f>O251+O264</f>
        <v>0</v>
      </c>
      <c r="P265" s="524"/>
      <c r="Q265" s="183"/>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row>
    <row r="266" spans="1:44" ht="15" customHeight="1" thickTop="1">
      <c r="A266" s="1120"/>
      <c r="B266" s="436" t="s">
        <v>305</v>
      </c>
      <c r="C266" s="453"/>
      <c r="D266" s="463"/>
      <c r="E266" s="462"/>
      <c r="F266" s="463" t="s">
        <v>221</v>
      </c>
      <c r="G266" s="462"/>
      <c r="H266" s="462"/>
      <c r="I266" s="462"/>
      <c r="J266" s="462"/>
      <c r="K266" s="717"/>
      <c r="L266" s="462" t="s">
        <v>221</v>
      </c>
      <c r="M266" s="462"/>
      <c r="N266" s="462"/>
      <c r="O266" s="718"/>
      <c r="P266" s="533"/>
      <c r="Q266" s="183"/>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row>
    <row r="267" spans="1:44" ht="15" customHeight="1">
      <c r="A267" s="1120"/>
      <c r="B267" s="423" t="s">
        <v>304</v>
      </c>
      <c r="C267" s="441"/>
      <c r="D267" s="222"/>
      <c r="E267" s="222"/>
      <c r="F267" s="222"/>
      <c r="G267" s="222"/>
      <c r="H267" s="222"/>
      <c r="I267" s="222"/>
      <c r="J267" s="222"/>
      <c r="K267" s="222"/>
      <c r="L267" s="222"/>
      <c r="M267" s="222"/>
      <c r="N267" s="222"/>
      <c r="O267" s="221"/>
      <c r="P267" s="523"/>
      <c r="Q267" s="183"/>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row>
    <row r="268" spans="1:44" ht="15" customHeight="1">
      <c r="A268" s="1120"/>
      <c r="B268" s="429">
        <f>Debt!A30</f>
        <v>0</v>
      </c>
      <c r="C268" s="441">
        <f aca="true" t="shared" si="52" ref="C268:C280">SUM(D268:O268)</f>
        <v>0</v>
      </c>
      <c r="D268" s="222">
        <f>Debt!BE30</f>
        <v>0</v>
      </c>
      <c r="E268" s="222">
        <f>Debt!BG30</f>
        <v>0</v>
      </c>
      <c r="F268" s="222">
        <f>Debt!BI30</f>
        <v>0</v>
      </c>
      <c r="G268" s="222">
        <f>Debt!BK30</f>
        <v>0</v>
      </c>
      <c r="H268" s="222">
        <f>Debt!BM30</f>
        <v>0</v>
      </c>
      <c r="I268" s="222">
        <f>Debt!BO30</f>
        <v>0</v>
      </c>
      <c r="J268" s="222">
        <f>Debt!BQ30</f>
        <v>0</v>
      </c>
      <c r="K268" s="222">
        <f>Debt!BS30</f>
        <v>0</v>
      </c>
      <c r="L268" s="222">
        <f>Debt!BU30</f>
        <v>0</v>
      </c>
      <c r="M268" s="222">
        <f>Debt!BW30</f>
        <v>0</v>
      </c>
      <c r="N268" s="222">
        <f>Debt!BY30</f>
        <v>0</v>
      </c>
      <c r="O268" s="514">
        <f>Debt!CA30</f>
        <v>0</v>
      </c>
      <c r="P268" s="523"/>
      <c r="Q268" s="183"/>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row>
    <row r="269" spans="1:44" ht="15" customHeight="1">
      <c r="A269" s="1120"/>
      <c r="B269" s="429">
        <f>Debt!A31</f>
        <v>0</v>
      </c>
      <c r="C269" s="441">
        <f t="shared" si="52"/>
        <v>0</v>
      </c>
      <c r="D269" s="222">
        <f>Debt!BE31</f>
        <v>0</v>
      </c>
      <c r="E269" s="222">
        <f>Debt!BG31</f>
        <v>0</v>
      </c>
      <c r="F269" s="222">
        <f>Debt!BI31</f>
        <v>0</v>
      </c>
      <c r="G269" s="222">
        <f>Debt!BK31</f>
        <v>0</v>
      </c>
      <c r="H269" s="222">
        <f>Debt!BM31</f>
        <v>0</v>
      </c>
      <c r="I269" s="222">
        <f>Debt!BO31</f>
        <v>0</v>
      </c>
      <c r="J269" s="222">
        <f>Debt!BQ31</f>
        <v>0</v>
      </c>
      <c r="K269" s="222">
        <f>Debt!BS31</f>
        <v>0</v>
      </c>
      <c r="L269" s="222">
        <f>Debt!BU31</f>
        <v>0</v>
      </c>
      <c r="M269" s="222">
        <f>Debt!BW31</f>
        <v>0</v>
      </c>
      <c r="N269" s="222">
        <f>Debt!BY31</f>
        <v>0</v>
      </c>
      <c r="O269" s="514">
        <f>Debt!CA31</f>
        <v>0</v>
      </c>
      <c r="P269" s="523"/>
      <c r="Q269" s="183"/>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row>
    <row r="270" spans="1:44" ht="15" customHeight="1">
      <c r="A270" s="1120"/>
      <c r="B270" s="429">
        <f>Debt!A32</f>
        <v>0</v>
      </c>
      <c r="C270" s="441">
        <f t="shared" si="52"/>
        <v>0</v>
      </c>
      <c r="D270" s="222">
        <f>Debt!BE32</f>
        <v>0</v>
      </c>
      <c r="E270" s="222">
        <f>Debt!BG32</f>
        <v>0</v>
      </c>
      <c r="F270" s="222">
        <f>Debt!BI32</f>
        <v>0</v>
      </c>
      <c r="G270" s="222">
        <f>Debt!BK32</f>
        <v>0</v>
      </c>
      <c r="H270" s="222">
        <f>Debt!BM32</f>
        <v>0</v>
      </c>
      <c r="I270" s="222">
        <f>Debt!BO32</f>
        <v>0</v>
      </c>
      <c r="J270" s="222">
        <f>Debt!BQ32</f>
        <v>0</v>
      </c>
      <c r="K270" s="222">
        <f>Debt!BS32</f>
        <v>0</v>
      </c>
      <c r="L270" s="222">
        <f>Debt!BU32</f>
        <v>0</v>
      </c>
      <c r="M270" s="222">
        <f>Debt!BW32</f>
        <v>0</v>
      </c>
      <c r="N270" s="222">
        <f>Debt!BY32</f>
        <v>0</v>
      </c>
      <c r="O270" s="514">
        <f>Debt!CA32</f>
        <v>0</v>
      </c>
      <c r="P270" s="523"/>
      <c r="Q270" s="183"/>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row>
    <row r="271" spans="1:44" ht="15" customHeight="1">
      <c r="A271" s="1120"/>
      <c r="B271" s="429">
        <f>Debt!A33</f>
        <v>0</v>
      </c>
      <c r="C271" s="441">
        <f t="shared" si="52"/>
        <v>0</v>
      </c>
      <c r="D271" s="222">
        <f>Debt!BE33</f>
        <v>0</v>
      </c>
      <c r="E271" s="222">
        <f>Debt!BG33</f>
        <v>0</v>
      </c>
      <c r="F271" s="222">
        <f>Debt!BI33</f>
        <v>0</v>
      </c>
      <c r="G271" s="222">
        <f>Debt!BK33</f>
        <v>0</v>
      </c>
      <c r="H271" s="222">
        <f>Debt!BM33</f>
        <v>0</v>
      </c>
      <c r="I271" s="222">
        <f>Debt!BO33</f>
        <v>0</v>
      </c>
      <c r="J271" s="222">
        <f>Debt!BQ33</f>
        <v>0</v>
      </c>
      <c r="K271" s="222">
        <f>Debt!BS33</f>
        <v>0</v>
      </c>
      <c r="L271" s="222">
        <f>Debt!BU33</f>
        <v>0</v>
      </c>
      <c r="M271" s="222">
        <f>Debt!BW33</f>
        <v>0</v>
      </c>
      <c r="N271" s="222">
        <f>Debt!BY33</f>
        <v>0</v>
      </c>
      <c r="O271" s="514">
        <f>Debt!CA33</f>
        <v>0</v>
      </c>
      <c r="P271" s="523"/>
      <c r="Q271" s="183"/>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row>
    <row r="272" spans="1:44" ht="15" customHeight="1">
      <c r="A272" s="1120"/>
      <c r="B272" s="429">
        <f>Debt!A34</f>
        <v>0</v>
      </c>
      <c r="C272" s="441">
        <f t="shared" si="52"/>
        <v>0</v>
      </c>
      <c r="D272" s="222">
        <f>Debt!BE34</f>
        <v>0</v>
      </c>
      <c r="E272" s="222">
        <f>Debt!BG34</f>
        <v>0</v>
      </c>
      <c r="F272" s="222">
        <f>Debt!BI34</f>
        <v>0</v>
      </c>
      <c r="G272" s="222">
        <f>Debt!BK34</f>
        <v>0</v>
      </c>
      <c r="H272" s="222">
        <f>Debt!BM34</f>
        <v>0</v>
      </c>
      <c r="I272" s="222">
        <f>Debt!BO34</f>
        <v>0</v>
      </c>
      <c r="J272" s="222">
        <f>Debt!BQ34</f>
        <v>0</v>
      </c>
      <c r="K272" s="222">
        <f>Debt!BS34</f>
        <v>0</v>
      </c>
      <c r="L272" s="222">
        <f>Debt!BU34</f>
        <v>0</v>
      </c>
      <c r="M272" s="222">
        <f>Debt!BW34</f>
        <v>0</v>
      </c>
      <c r="N272" s="222">
        <f>Debt!BY34</f>
        <v>0</v>
      </c>
      <c r="O272" s="514">
        <f>Debt!CA34</f>
        <v>0</v>
      </c>
      <c r="P272" s="523"/>
      <c r="Q272" s="183"/>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row>
    <row r="273" spans="1:44" ht="15" customHeight="1">
      <c r="A273" s="1120"/>
      <c r="B273" s="429">
        <f>Debt!A35</f>
        <v>0</v>
      </c>
      <c r="C273" s="441">
        <f t="shared" si="52"/>
        <v>0</v>
      </c>
      <c r="D273" s="222">
        <f>Debt!BE35</f>
        <v>0</v>
      </c>
      <c r="E273" s="222">
        <f>Debt!BG35</f>
        <v>0</v>
      </c>
      <c r="F273" s="222">
        <f>Debt!BI35</f>
        <v>0</v>
      </c>
      <c r="G273" s="222">
        <f>Debt!BK35</f>
        <v>0</v>
      </c>
      <c r="H273" s="222">
        <f>Debt!BM35</f>
        <v>0</v>
      </c>
      <c r="I273" s="222">
        <f>Debt!BO35</f>
        <v>0</v>
      </c>
      <c r="J273" s="222">
        <f>Debt!BQ35</f>
        <v>0</v>
      </c>
      <c r="K273" s="222">
        <f>Debt!BS35</f>
        <v>0</v>
      </c>
      <c r="L273" s="222">
        <f>Debt!BU35</f>
        <v>0</v>
      </c>
      <c r="M273" s="222">
        <f>Debt!BW35</f>
        <v>0</v>
      </c>
      <c r="N273" s="222">
        <f>Debt!BY35</f>
        <v>0</v>
      </c>
      <c r="O273" s="514">
        <f>Debt!CA35</f>
        <v>0</v>
      </c>
      <c r="P273" s="523"/>
      <c r="Q273" s="183"/>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row>
    <row r="274" spans="1:44" ht="15" customHeight="1">
      <c r="A274" s="1120"/>
      <c r="B274" s="429">
        <f>Debt!A36</f>
        <v>0</v>
      </c>
      <c r="C274" s="441">
        <f t="shared" si="52"/>
        <v>0</v>
      </c>
      <c r="D274" s="222">
        <f>Debt!BE36</f>
        <v>0</v>
      </c>
      <c r="E274" s="222">
        <f>Debt!BG36</f>
        <v>0</v>
      </c>
      <c r="F274" s="222">
        <f>Debt!BI36</f>
        <v>0</v>
      </c>
      <c r="G274" s="222">
        <f>Debt!BK36</f>
        <v>0</v>
      </c>
      <c r="H274" s="222">
        <f>Debt!BM36</f>
        <v>0</v>
      </c>
      <c r="I274" s="222">
        <f>Debt!BO36</f>
        <v>0</v>
      </c>
      <c r="J274" s="222">
        <f>Debt!BQ36</f>
        <v>0</v>
      </c>
      <c r="K274" s="222">
        <f>Debt!BS36</f>
        <v>0</v>
      </c>
      <c r="L274" s="222">
        <f>Debt!BU36</f>
        <v>0</v>
      </c>
      <c r="M274" s="222">
        <f>Debt!BW36</f>
        <v>0</v>
      </c>
      <c r="N274" s="222">
        <f>Debt!BY36</f>
        <v>0</v>
      </c>
      <c r="O274" s="514">
        <f>Debt!CA36</f>
        <v>0</v>
      </c>
      <c r="P274" s="523"/>
      <c r="Q274" s="183"/>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row>
    <row r="275" spans="1:44" ht="15" customHeight="1">
      <c r="A275" s="1120"/>
      <c r="B275" s="429">
        <f>Debt!A37</f>
        <v>0</v>
      </c>
      <c r="C275" s="441">
        <f t="shared" si="52"/>
        <v>0</v>
      </c>
      <c r="D275" s="222">
        <f>Debt!BE37</f>
        <v>0</v>
      </c>
      <c r="E275" s="222">
        <f>Debt!BG37</f>
        <v>0</v>
      </c>
      <c r="F275" s="222">
        <f>Debt!BI37</f>
        <v>0</v>
      </c>
      <c r="G275" s="222">
        <f>Debt!BK37</f>
        <v>0</v>
      </c>
      <c r="H275" s="222">
        <f>Debt!BM37</f>
        <v>0</v>
      </c>
      <c r="I275" s="222">
        <f>Debt!BO37</f>
        <v>0</v>
      </c>
      <c r="J275" s="222">
        <f>Debt!BQ37</f>
        <v>0</v>
      </c>
      <c r="K275" s="222">
        <f>Debt!BS37</f>
        <v>0</v>
      </c>
      <c r="L275" s="222">
        <f>Debt!BU37</f>
        <v>0</v>
      </c>
      <c r="M275" s="222">
        <f>Debt!BW37</f>
        <v>0</v>
      </c>
      <c r="N275" s="222">
        <f>Debt!BY37</f>
        <v>0</v>
      </c>
      <c r="O275" s="514">
        <f>Debt!CA37</f>
        <v>0</v>
      </c>
      <c r="P275" s="523"/>
      <c r="Q275" s="183"/>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row>
    <row r="276" spans="1:44" ht="15" customHeight="1">
      <c r="A276" s="1120"/>
      <c r="B276" s="429">
        <f>Debt!A38</f>
        <v>0</v>
      </c>
      <c r="C276" s="441">
        <f t="shared" si="52"/>
        <v>0</v>
      </c>
      <c r="D276" s="222">
        <f>Debt!BE38</f>
        <v>0</v>
      </c>
      <c r="E276" s="222">
        <f>Debt!BG38</f>
        <v>0</v>
      </c>
      <c r="F276" s="222">
        <f>Debt!BI38</f>
        <v>0</v>
      </c>
      <c r="G276" s="222">
        <f>Debt!BK38</f>
        <v>0</v>
      </c>
      <c r="H276" s="222">
        <f>Debt!BM38</f>
        <v>0</v>
      </c>
      <c r="I276" s="222">
        <f>Debt!BO38</f>
        <v>0</v>
      </c>
      <c r="J276" s="222">
        <f>Debt!BQ38</f>
        <v>0</v>
      </c>
      <c r="K276" s="222">
        <f>Debt!BS38</f>
        <v>0</v>
      </c>
      <c r="L276" s="222">
        <f>Debt!BU38</f>
        <v>0</v>
      </c>
      <c r="M276" s="222">
        <f>Debt!BW38</f>
        <v>0</v>
      </c>
      <c r="N276" s="222">
        <f>Debt!BY38</f>
        <v>0</v>
      </c>
      <c r="O276" s="514">
        <f>Debt!CA38</f>
        <v>0</v>
      </c>
      <c r="P276" s="523"/>
      <c r="Q276" s="183"/>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row>
    <row r="277" spans="1:44" ht="15" customHeight="1">
      <c r="A277" s="1120"/>
      <c r="B277" s="429">
        <f>Debt!A39</f>
        <v>0</v>
      </c>
      <c r="C277" s="441">
        <f t="shared" si="52"/>
        <v>0</v>
      </c>
      <c r="D277" s="222">
        <f>Debt!BE39</f>
        <v>0</v>
      </c>
      <c r="E277" s="222">
        <f>Debt!BG39</f>
        <v>0</v>
      </c>
      <c r="F277" s="222">
        <f>Debt!BI39</f>
        <v>0</v>
      </c>
      <c r="G277" s="222">
        <f>Debt!BK39</f>
        <v>0</v>
      </c>
      <c r="H277" s="222">
        <f>Debt!BM39</f>
        <v>0</v>
      </c>
      <c r="I277" s="222">
        <f>Debt!BO39</f>
        <v>0</v>
      </c>
      <c r="J277" s="222">
        <f>Debt!BQ39</f>
        <v>0</v>
      </c>
      <c r="K277" s="222">
        <f>Debt!BS39</f>
        <v>0</v>
      </c>
      <c r="L277" s="222">
        <f>Debt!BU39</f>
        <v>0</v>
      </c>
      <c r="M277" s="222">
        <f>Debt!BW39</f>
        <v>0</v>
      </c>
      <c r="N277" s="222">
        <f>Debt!BY39</f>
        <v>0</v>
      </c>
      <c r="O277" s="514">
        <f>Debt!CA39</f>
        <v>0</v>
      </c>
      <c r="P277" s="523"/>
      <c r="Q277" s="183"/>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row>
    <row r="278" spans="1:44" ht="15" customHeight="1">
      <c r="A278" s="1120"/>
      <c r="B278" s="429">
        <f>Debt!A40</f>
        <v>0</v>
      </c>
      <c r="C278" s="441">
        <f t="shared" si="52"/>
        <v>0</v>
      </c>
      <c r="D278" s="222">
        <f>Debt!BE40</f>
        <v>0</v>
      </c>
      <c r="E278" s="222">
        <f>Debt!BG40</f>
        <v>0</v>
      </c>
      <c r="F278" s="222">
        <f>Debt!BI40</f>
        <v>0</v>
      </c>
      <c r="G278" s="222">
        <f>Debt!BK40</f>
        <v>0</v>
      </c>
      <c r="H278" s="222">
        <f>Debt!BM40</f>
        <v>0</v>
      </c>
      <c r="I278" s="222">
        <f>Debt!BO40</f>
        <v>0</v>
      </c>
      <c r="J278" s="222">
        <f>Debt!BQ40</f>
        <v>0</v>
      </c>
      <c r="K278" s="222">
        <f>Debt!BS40</f>
        <v>0</v>
      </c>
      <c r="L278" s="222">
        <f>Debt!BU40</f>
        <v>0</v>
      </c>
      <c r="M278" s="222">
        <f>Debt!BW40</f>
        <v>0</v>
      </c>
      <c r="N278" s="222">
        <f>Debt!BY40</f>
        <v>0</v>
      </c>
      <c r="O278" s="514">
        <f>Debt!CA40</f>
        <v>0</v>
      </c>
      <c r="P278" s="523"/>
      <c r="Q278" s="183"/>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row>
    <row r="279" spans="1:44" ht="15" customHeight="1">
      <c r="A279" s="1120"/>
      <c r="B279" s="429">
        <f>Debt!A41</f>
        <v>0</v>
      </c>
      <c r="C279" s="441">
        <f t="shared" si="52"/>
        <v>0</v>
      </c>
      <c r="D279" s="222">
        <f>Debt!BE41</f>
        <v>0</v>
      </c>
      <c r="E279" s="222">
        <f>Debt!BG41</f>
        <v>0</v>
      </c>
      <c r="F279" s="222">
        <f>Debt!BI41</f>
        <v>0</v>
      </c>
      <c r="G279" s="222">
        <f>Debt!BK41</f>
        <v>0</v>
      </c>
      <c r="H279" s="222">
        <f>Debt!BM41</f>
        <v>0</v>
      </c>
      <c r="I279" s="222">
        <f>Debt!BO41</f>
        <v>0</v>
      </c>
      <c r="J279" s="222">
        <f>Debt!BQ41</f>
        <v>0</v>
      </c>
      <c r="K279" s="222">
        <f>Debt!BS41</f>
        <v>0</v>
      </c>
      <c r="L279" s="222">
        <f>Debt!BU41</f>
        <v>0</v>
      </c>
      <c r="M279" s="222">
        <f>Debt!BW41</f>
        <v>0</v>
      </c>
      <c r="N279" s="222">
        <f>Debt!BY41</f>
        <v>0</v>
      </c>
      <c r="O279" s="514">
        <f>Debt!CA41</f>
        <v>0</v>
      </c>
      <c r="P279" s="523"/>
      <c r="Q279" s="183"/>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row>
    <row r="280" spans="1:44" ht="15" customHeight="1">
      <c r="A280" s="1120"/>
      <c r="B280" s="429">
        <f>Debt!A42</f>
        <v>0</v>
      </c>
      <c r="C280" s="455">
        <f t="shared" si="52"/>
        <v>0</v>
      </c>
      <c r="D280" s="222">
        <f>Debt!BE42</f>
        <v>0</v>
      </c>
      <c r="E280" s="222">
        <f>Debt!BG42</f>
        <v>0</v>
      </c>
      <c r="F280" s="222">
        <f>Debt!BI42</f>
        <v>0</v>
      </c>
      <c r="G280" s="222">
        <f>Debt!BK42</f>
        <v>0</v>
      </c>
      <c r="H280" s="222">
        <f>Debt!BM42</f>
        <v>0</v>
      </c>
      <c r="I280" s="222">
        <f>Debt!BO42</f>
        <v>0</v>
      </c>
      <c r="J280" s="222">
        <f>Debt!BQ42</f>
        <v>0</v>
      </c>
      <c r="K280" s="222">
        <f>Debt!BS42</f>
        <v>0</v>
      </c>
      <c r="L280" s="222">
        <f>Debt!BU42</f>
        <v>0</v>
      </c>
      <c r="M280" s="222">
        <f>Debt!BW42</f>
        <v>0</v>
      </c>
      <c r="N280" s="222">
        <f>Debt!BY42</f>
        <v>0</v>
      </c>
      <c r="O280" s="514">
        <f>Debt!CA42</f>
        <v>0</v>
      </c>
      <c r="P280" s="523"/>
      <c r="Q280" s="183"/>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row>
    <row r="281" spans="1:44" ht="15" customHeight="1">
      <c r="A281" s="1120"/>
      <c r="B281" s="422" t="s">
        <v>313</v>
      </c>
      <c r="C281" s="446">
        <f>SUM(C268:C280)</f>
        <v>0</v>
      </c>
      <c r="D281" s="328">
        <f>SUM(D268:D280)</f>
        <v>0</v>
      </c>
      <c r="E281" s="328">
        <f aca="true" t="shared" si="53" ref="E281:N281">SUM(E268:E280)</f>
        <v>0</v>
      </c>
      <c r="F281" s="328">
        <f t="shared" si="53"/>
        <v>0</v>
      </c>
      <c r="G281" s="328">
        <f t="shared" si="53"/>
        <v>0</v>
      </c>
      <c r="H281" s="328">
        <f t="shared" si="53"/>
        <v>0</v>
      </c>
      <c r="I281" s="328">
        <f t="shared" si="53"/>
        <v>0</v>
      </c>
      <c r="J281" s="328">
        <f t="shared" si="53"/>
        <v>0</v>
      </c>
      <c r="K281" s="328">
        <f t="shared" si="53"/>
        <v>0</v>
      </c>
      <c r="L281" s="328">
        <f t="shared" si="53"/>
        <v>0</v>
      </c>
      <c r="M281" s="328">
        <f t="shared" si="53"/>
        <v>0</v>
      </c>
      <c r="N281" s="328">
        <f t="shared" si="53"/>
        <v>0</v>
      </c>
      <c r="O281" s="505">
        <f>SUM(O268:O280)</f>
        <v>0</v>
      </c>
      <c r="P281" s="524"/>
      <c r="Q281" s="183"/>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row>
    <row r="282" spans="1:44" ht="15" customHeight="1">
      <c r="A282" s="1130"/>
      <c r="B282" s="423" t="s">
        <v>306</v>
      </c>
      <c r="C282" s="441"/>
      <c r="D282" s="222"/>
      <c r="E282" s="222"/>
      <c r="F282" s="222"/>
      <c r="G282" s="222"/>
      <c r="H282" s="222"/>
      <c r="I282" s="222"/>
      <c r="J282" s="222"/>
      <c r="K282" s="222"/>
      <c r="L282" s="222"/>
      <c r="M282" s="222"/>
      <c r="N282" s="222"/>
      <c r="O282" s="221"/>
      <c r="P282" s="523"/>
      <c r="Q282" s="183"/>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row>
    <row r="283" spans="1:44" ht="15" customHeight="1">
      <c r="A283" s="1130">
        <f aca="true" t="shared" si="54" ref="A283:A288">IF(O283&lt;=-1,"Neg#",0)</f>
        <v>0</v>
      </c>
      <c r="B283" s="493">
        <f>Proposal!A33</f>
        <v>0</v>
      </c>
      <c r="C283" s="260">
        <f>Proposal!J33</f>
        <v>0</v>
      </c>
      <c r="D283" s="101"/>
      <c r="E283" s="101"/>
      <c r="F283" s="101"/>
      <c r="G283" s="101"/>
      <c r="H283" s="101"/>
      <c r="I283" s="101"/>
      <c r="J283" s="101"/>
      <c r="K283" s="101"/>
      <c r="L283" s="101"/>
      <c r="M283" s="101"/>
      <c r="N283" s="101"/>
      <c r="O283" s="221">
        <f aca="true" t="shared" si="55" ref="O283:O288">C283-SUM(D283:N283)</f>
        <v>0</v>
      </c>
      <c r="P283" s="523"/>
      <c r="Q283" s="183">
        <v>1</v>
      </c>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row>
    <row r="284" spans="1:44" ht="15" customHeight="1">
      <c r="A284" s="1130">
        <f t="shared" si="54"/>
        <v>0</v>
      </c>
      <c r="B284" s="493">
        <f>Proposal!A34</f>
        <v>0</v>
      </c>
      <c r="C284" s="260">
        <f>Proposal!J34</f>
        <v>0</v>
      </c>
      <c r="D284" s="101"/>
      <c r="E284" s="101"/>
      <c r="F284" s="101"/>
      <c r="G284" s="101"/>
      <c r="H284" s="101"/>
      <c r="I284" s="101"/>
      <c r="J284" s="101"/>
      <c r="K284" s="101"/>
      <c r="L284" s="101"/>
      <c r="M284" s="101"/>
      <c r="N284" s="101"/>
      <c r="O284" s="221">
        <f t="shared" si="55"/>
        <v>0</v>
      </c>
      <c r="P284" s="523"/>
      <c r="Q284" s="183">
        <v>1</v>
      </c>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row>
    <row r="285" spans="1:44" ht="15" customHeight="1">
      <c r="A285" s="1130">
        <f t="shared" si="54"/>
        <v>0</v>
      </c>
      <c r="B285" s="493">
        <f>Proposal!A35</f>
        <v>0</v>
      </c>
      <c r="C285" s="260">
        <f>Proposal!J35</f>
        <v>0</v>
      </c>
      <c r="D285" s="101"/>
      <c r="E285" s="101"/>
      <c r="F285" s="101"/>
      <c r="G285" s="101"/>
      <c r="H285" s="101"/>
      <c r="I285" s="101"/>
      <c r="J285" s="101"/>
      <c r="K285" s="101"/>
      <c r="L285" s="101"/>
      <c r="M285" s="101"/>
      <c r="N285" s="101"/>
      <c r="O285" s="221">
        <f t="shared" si="55"/>
        <v>0</v>
      </c>
      <c r="P285" s="523"/>
      <c r="Q285" s="183">
        <v>1</v>
      </c>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row>
    <row r="286" spans="1:44" ht="15" customHeight="1">
      <c r="A286" s="1130">
        <f t="shared" si="54"/>
        <v>0</v>
      </c>
      <c r="B286" s="493">
        <f>Proposal!A36</f>
        <v>0</v>
      </c>
      <c r="C286" s="260">
        <f>Proposal!J36</f>
        <v>0</v>
      </c>
      <c r="D286" s="101"/>
      <c r="E286" s="101"/>
      <c r="F286" s="101"/>
      <c r="G286" s="101"/>
      <c r="H286" s="101"/>
      <c r="I286" s="101"/>
      <c r="J286" s="101"/>
      <c r="K286" s="101"/>
      <c r="L286" s="101"/>
      <c r="M286" s="101"/>
      <c r="N286" s="101"/>
      <c r="O286" s="221">
        <f t="shared" si="55"/>
        <v>0</v>
      </c>
      <c r="P286" s="523"/>
      <c r="Q286" s="183">
        <v>1</v>
      </c>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row>
    <row r="287" spans="1:44" ht="15" customHeight="1">
      <c r="A287" s="1130">
        <f t="shared" si="54"/>
        <v>0</v>
      </c>
      <c r="B287" s="493">
        <f>Proposal!A37</f>
        <v>0</v>
      </c>
      <c r="C287" s="260">
        <f>Proposal!J37</f>
        <v>0</v>
      </c>
      <c r="D287" s="101"/>
      <c r="E287" s="101"/>
      <c r="F287" s="101"/>
      <c r="G287" s="101"/>
      <c r="H287" s="101"/>
      <c r="I287" s="101"/>
      <c r="J287" s="101"/>
      <c r="K287" s="101"/>
      <c r="L287" s="101"/>
      <c r="M287" s="101"/>
      <c r="N287" s="101"/>
      <c r="O287" s="221">
        <f t="shared" si="55"/>
        <v>0</v>
      </c>
      <c r="P287" s="523"/>
      <c r="Q287" s="183">
        <v>1</v>
      </c>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row>
    <row r="288" spans="1:44" ht="15" customHeight="1">
      <c r="A288" s="1130">
        <f t="shared" si="54"/>
        <v>0</v>
      </c>
      <c r="B288" s="493">
        <f>Proposal!A38</f>
        <v>0</v>
      </c>
      <c r="C288" s="260">
        <f>Proposal!J38</f>
        <v>0</v>
      </c>
      <c r="D288" s="242"/>
      <c r="E288" s="242"/>
      <c r="F288" s="242"/>
      <c r="G288" s="242"/>
      <c r="H288" s="242"/>
      <c r="I288" s="242"/>
      <c r="J288" s="242"/>
      <c r="K288" s="242"/>
      <c r="L288" s="242"/>
      <c r="M288" s="242"/>
      <c r="N288" s="242"/>
      <c r="O288" s="221">
        <f t="shared" si="55"/>
        <v>0</v>
      </c>
      <c r="P288" s="523"/>
      <c r="Q288" s="183">
        <v>1</v>
      </c>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row>
    <row r="289" spans="1:44" ht="15" customHeight="1">
      <c r="A289" s="1130"/>
      <c r="B289" s="437" t="s">
        <v>314</v>
      </c>
      <c r="C289" s="446">
        <f>SUM(C283:C288)</f>
        <v>0</v>
      </c>
      <c r="D289" s="378">
        <f>SUM(D283:D288)</f>
        <v>0</v>
      </c>
      <c r="E289" s="378">
        <f aca="true" t="shared" si="56" ref="E289:N289">SUM(E283:E288)</f>
        <v>0</v>
      </c>
      <c r="F289" s="378">
        <f t="shared" si="56"/>
        <v>0</v>
      </c>
      <c r="G289" s="378">
        <f t="shared" si="56"/>
        <v>0</v>
      </c>
      <c r="H289" s="378">
        <f t="shared" si="56"/>
        <v>0</v>
      </c>
      <c r="I289" s="378">
        <f t="shared" si="56"/>
        <v>0</v>
      </c>
      <c r="J289" s="378">
        <f t="shared" si="56"/>
        <v>0</v>
      </c>
      <c r="K289" s="378">
        <f t="shared" si="56"/>
        <v>0</v>
      </c>
      <c r="L289" s="378">
        <f t="shared" si="56"/>
        <v>0</v>
      </c>
      <c r="M289" s="378">
        <f t="shared" si="56"/>
        <v>0</v>
      </c>
      <c r="N289" s="378">
        <f t="shared" si="56"/>
        <v>0</v>
      </c>
      <c r="O289" s="505">
        <f>SUM(O283:O288)</f>
        <v>0</v>
      </c>
      <c r="P289" s="524"/>
      <c r="Q289" s="183"/>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row>
    <row r="290" spans="1:44" ht="15" customHeight="1" thickBot="1">
      <c r="A290" s="1120"/>
      <c r="B290" s="437" t="s">
        <v>315</v>
      </c>
      <c r="C290" s="452">
        <f>C281+C289</f>
        <v>0</v>
      </c>
      <c r="D290" s="238">
        <f>D281+D289</f>
        <v>0</v>
      </c>
      <c r="E290" s="238">
        <f aca="true" t="shared" si="57" ref="E290:N290">E281+E289</f>
        <v>0</v>
      </c>
      <c r="F290" s="238">
        <f t="shared" si="57"/>
        <v>0</v>
      </c>
      <c r="G290" s="238">
        <f t="shared" si="57"/>
        <v>0</v>
      </c>
      <c r="H290" s="238">
        <f t="shared" si="57"/>
        <v>0</v>
      </c>
      <c r="I290" s="238">
        <f t="shared" si="57"/>
        <v>0</v>
      </c>
      <c r="J290" s="238">
        <f t="shared" si="57"/>
        <v>0</v>
      </c>
      <c r="K290" s="238">
        <f t="shared" si="57"/>
        <v>0</v>
      </c>
      <c r="L290" s="238">
        <f t="shared" si="57"/>
        <v>0</v>
      </c>
      <c r="M290" s="238">
        <f t="shared" si="57"/>
        <v>0</v>
      </c>
      <c r="N290" s="238">
        <f t="shared" si="57"/>
        <v>0</v>
      </c>
      <c r="O290" s="237">
        <f>O281+O289</f>
        <v>0</v>
      </c>
      <c r="P290" s="524"/>
      <c r="Q290" s="183"/>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row>
    <row r="291" spans="1:44" ht="15" customHeight="1" thickTop="1">
      <c r="A291" s="1120"/>
      <c r="B291" s="423" t="s">
        <v>307</v>
      </c>
      <c r="C291" s="441"/>
      <c r="D291" s="222"/>
      <c r="E291" s="222"/>
      <c r="F291" s="222"/>
      <c r="G291" s="222"/>
      <c r="H291" s="222"/>
      <c r="I291" s="222"/>
      <c r="J291" s="222"/>
      <c r="K291" s="222"/>
      <c r="L291" s="222"/>
      <c r="M291" s="222"/>
      <c r="N291" s="222"/>
      <c r="O291" s="221"/>
      <c r="P291" s="523"/>
      <c r="Q291" s="183"/>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row>
    <row r="292" spans="1:44" ht="15" customHeight="1">
      <c r="A292" s="1120"/>
      <c r="B292" s="493">
        <f>Debt!A45</f>
        <v>0</v>
      </c>
      <c r="C292" s="441">
        <f aca="true" t="shared" si="58" ref="C292:C297">SUM(D292:O292)</f>
        <v>0</v>
      </c>
      <c r="D292" s="222">
        <f>Debt!BE45</f>
        <v>0</v>
      </c>
      <c r="E292" s="222">
        <f>Debt!BG45</f>
        <v>0</v>
      </c>
      <c r="F292" s="222">
        <f>Debt!BI45</f>
        <v>0</v>
      </c>
      <c r="G292" s="222">
        <f>Debt!BK45</f>
        <v>0</v>
      </c>
      <c r="H292" s="222">
        <f>Debt!BM45</f>
        <v>0</v>
      </c>
      <c r="I292" s="222">
        <f>Debt!BO45</f>
        <v>0</v>
      </c>
      <c r="J292" s="222">
        <f>Debt!BQ45</f>
        <v>0</v>
      </c>
      <c r="K292" s="222">
        <f>Debt!BS45</f>
        <v>0</v>
      </c>
      <c r="L292" s="222">
        <f>Debt!BU45</f>
        <v>0</v>
      </c>
      <c r="M292" s="222">
        <f>Debt!BW45</f>
        <v>0</v>
      </c>
      <c r="N292" s="222">
        <f>Debt!BY45</f>
        <v>0</v>
      </c>
      <c r="O292" s="514">
        <f>Debt!CA45</f>
        <v>0</v>
      </c>
      <c r="P292" s="523"/>
      <c r="Q292" s="183"/>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row>
    <row r="293" spans="1:44" ht="15" customHeight="1">
      <c r="A293" s="1120"/>
      <c r="B293" s="493">
        <f>Debt!A46</f>
        <v>0</v>
      </c>
      <c r="C293" s="441">
        <f t="shared" si="58"/>
        <v>0</v>
      </c>
      <c r="D293" s="222">
        <f>Debt!BE46</f>
        <v>0</v>
      </c>
      <c r="E293" s="222">
        <f>Debt!BG46</f>
        <v>0</v>
      </c>
      <c r="F293" s="222">
        <f>Debt!BI46</f>
        <v>0</v>
      </c>
      <c r="G293" s="222">
        <f>Debt!BK46</f>
        <v>0</v>
      </c>
      <c r="H293" s="222">
        <f>Debt!BM46</f>
        <v>0</v>
      </c>
      <c r="I293" s="222">
        <f>Debt!BO46</f>
        <v>0</v>
      </c>
      <c r="J293" s="222">
        <f>Debt!BQ46</f>
        <v>0</v>
      </c>
      <c r="K293" s="222">
        <f>Debt!BS46</f>
        <v>0</v>
      </c>
      <c r="L293" s="222">
        <f>Debt!BU46</f>
        <v>0</v>
      </c>
      <c r="M293" s="222">
        <f>Debt!BW46</f>
        <v>0</v>
      </c>
      <c r="N293" s="222">
        <f>Debt!BY46</f>
        <v>0</v>
      </c>
      <c r="O293" s="514">
        <f>Debt!CA46</f>
        <v>0</v>
      </c>
      <c r="P293" s="523"/>
      <c r="Q293" s="183"/>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row>
    <row r="294" spans="1:44" ht="15" customHeight="1">
      <c r="A294" s="1120"/>
      <c r="B294" s="493">
        <f>Debt!A47</f>
        <v>0</v>
      </c>
      <c r="C294" s="441">
        <f t="shared" si="58"/>
        <v>0</v>
      </c>
      <c r="D294" s="222">
        <f>Debt!BE47</f>
        <v>0</v>
      </c>
      <c r="E294" s="222">
        <f>Debt!BG47</f>
        <v>0</v>
      </c>
      <c r="F294" s="222">
        <f>Debt!BI47</f>
        <v>0</v>
      </c>
      <c r="G294" s="222">
        <f>Debt!BK47</f>
        <v>0</v>
      </c>
      <c r="H294" s="222">
        <f>Debt!BM47</f>
        <v>0</v>
      </c>
      <c r="I294" s="222">
        <f>Debt!BO47</f>
        <v>0</v>
      </c>
      <c r="J294" s="222">
        <f>Debt!BQ47</f>
        <v>0</v>
      </c>
      <c r="K294" s="222">
        <f>Debt!BS47</f>
        <v>0</v>
      </c>
      <c r="L294" s="222">
        <f>Debt!BU47</f>
        <v>0</v>
      </c>
      <c r="M294" s="222">
        <f>Debt!BW47</f>
        <v>0</v>
      </c>
      <c r="N294" s="222">
        <f>Debt!BY47</f>
        <v>0</v>
      </c>
      <c r="O294" s="514">
        <f>Debt!CA47</f>
        <v>0</v>
      </c>
      <c r="P294" s="523"/>
      <c r="Q294" s="183"/>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row>
    <row r="295" spans="1:44" ht="15" customHeight="1">
      <c r="A295" s="1120"/>
      <c r="B295" s="493">
        <f>Debt!A48</f>
        <v>0</v>
      </c>
      <c r="C295" s="441">
        <f t="shared" si="58"/>
        <v>0</v>
      </c>
      <c r="D295" s="222">
        <f>Debt!BE48</f>
        <v>0</v>
      </c>
      <c r="E295" s="222">
        <f>Debt!BG48</f>
        <v>0</v>
      </c>
      <c r="F295" s="222">
        <f>Debt!BI48</f>
        <v>0</v>
      </c>
      <c r="G295" s="222">
        <f>Debt!BK48</f>
        <v>0</v>
      </c>
      <c r="H295" s="222">
        <f>Debt!BM48</f>
        <v>0</v>
      </c>
      <c r="I295" s="222">
        <f>Debt!BO48</f>
        <v>0</v>
      </c>
      <c r="J295" s="222">
        <f>Debt!BQ48</f>
        <v>0</v>
      </c>
      <c r="K295" s="222">
        <f>Debt!BS48</f>
        <v>0</v>
      </c>
      <c r="L295" s="222">
        <f>Debt!BU48</f>
        <v>0</v>
      </c>
      <c r="M295" s="222">
        <f>Debt!BW48</f>
        <v>0</v>
      </c>
      <c r="N295" s="222">
        <f>Debt!BY48</f>
        <v>0</v>
      </c>
      <c r="O295" s="514">
        <f>Debt!CA48</f>
        <v>0</v>
      </c>
      <c r="P295" s="523"/>
      <c r="Q295" s="183"/>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row>
    <row r="296" spans="1:44" ht="15" customHeight="1">
      <c r="A296" s="1120"/>
      <c r="B296" s="493">
        <f>Debt!A49</f>
        <v>0</v>
      </c>
      <c r="C296" s="441">
        <f t="shared" si="58"/>
        <v>0</v>
      </c>
      <c r="D296" s="222">
        <f>Debt!BE49</f>
        <v>0</v>
      </c>
      <c r="E296" s="222">
        <f>Debt!BG49</f>
        <v>0</v>
      </c>
      <c r="F296" s="222">
        <f>Debt!BI49</f>
        <v>0</v>
      </c>
      <c r="G296" s="222">
        <f>Debt!BK49</f>
        <v>0</v>
      </c>
      <c r="H296" s="222">
        <f>Debt!BM49</f>
        <v>0</v>
      </c>
      <c r="I296" s="222">
        <f>Debt!BO49</f>
        <v>0</v>
      </c>
      <c r="J296" s="222">
        <f>Debt!BQ49</f>
        <v>0</v>
      </c>
      <c r="K296" s="222">
        <f>Debt!BS49</f>
        <v>0</v>
      </c>
      <c r="L296" s="222">
        <f>Debt!BU49</f>
        <v>0</v>
      </c>
      <c r="M296" s="222">
        <f>Debt!BW49</f>
        <v>0</v>
      </c>
      <c r="N296" s="222">
        <f>Debt!BY49</f>
        <v>0</v>
      </c>
      <c r="O296" s="514">
        <f>Debt!CA49</f>
        <v>0</v>
      </c>
      <c r="P296" s="523"/>
      <c r="Q296" s="183"/>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row>
    <row r="297" spans="1:44" ht="15" customHeight="1">
      <c r="A297" s="1120"/>
      <c r="B297" s="493">
        <f>Debt!A50</f>
        <v>0</v>
      </c>
      <c r="C297" s="455">
        <f t="shared" si="58"/>
        <v>0</v>
      </c>
      <c r="D297" s="222">
        <f>Debt!BE50</f>
        <v>0</v>
      </c>
      <c r="E297" s="222">
        <f>Debt!BG50</f>
        <v>0</v>
      </c>
      <c r="F297" s="222">
        <f>Debt!BI50</f>
        <v>0</v>
      </c>
      <c r="G297" s="222">
        <f>Debt!BK50</f>
        <v>0</v>
      </c>
      <c r="H297" s="222">
        <f>Debt!BM50</f>
        <v>0</v>
      </c>
      <c r="I297" s="222">
        <f>Debt!BO50</f>
        <v>0</v>
      </c>
      <c r="J297" s="222">
        <f>Debt!BQ50</f>
        <v>0</v>
      </c>
      <c r="K297" s="222">
        <f>Debt!BS50</f>
        <v>0</v>
      </c>
      <c r="L297" s="222">
        <f>Debt!BU50</f>
        <v>0</v>
      </c>
      <c r="M297" s="222">
        <f>Debt!BW50</f>
        <v>0</v>
      </c>
      <c r="N297" s="222">
        <f>Debt!BY50</f>
        <v>0</v>
      </c>
      <c r="O297" s="514">
        <f>Debt!CA50</f>
        <v>0</v>
      </c>
      <c r="P297" s="523"/>
      <c r="Q297" s="183"/>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row>
    <row r="298" spans="1:44" ht="15" customHeight="1">
      <c r="A298" s="1120"/>
      <c r="B298" s="422" t="s">
        <v>316</v>
      </c>
      <c r="C298" s="446">
        <f>SUM(C292:C297)</f>
        <v>0</v>
      </c>
      <c r="D298" s="328">
        <f>SUM(D292:D297)</f>
        <v>0</v>
      </c>
      <c r="E298" s="328">
        <f aca="true" t="shared" si="59" ref="E298:N298">SUM(E292:E297)</f>
        <v>0</v>
      </c>
      <c r="F298" s="328">
        <f t="shared" si="59"/>
        <v>0</v>
      </c>
      <c r="G298" s="328">
        <f t="shared" si="59"/>
        <v>0</v>
      </c>
      <c r="H298" s="328">
        <f t="shared" si="59"/>
        <v>0</v>
      </c>
      <c r="I298" s="328">
        <f t="shared" si="59"/>
        <v>0</v>
      </c>
      <c r="J298" s="328">
        <f t="shared" si="59"/>
        <v>0</v>
      </c>
      <c r="K298" s="328">
        <f t="shared" si="59"/>
        <v>0</v>
      </c>
      <c r="L298" s="328">
        <f t="shared" si="59"/>
        <v>0</v>
      </c>
      <c r="M298" s="328">
        <f t="shared" si="59"/>
        <v>0</v>
      </c>
      <c r="N298" s="328">
        <f t="shared" si="59"/>
        <v>0</v>
      </c>
      <c r="O298" s="505">
        <f>SUM(O292:O297)</f>
        <v>0</v>
      </c>
      <c r="P298" s="524"/>
      <c r="Q298" s="183"/>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row>
    <row r="299" spans="1:44" ht="15" customHeight="1">
      <c r="A299" s="1138"/>
      <c r="B299" s="423" t="s">
        <v>308</v>
      </c>
      <c r="C299" s="441"/>
      <c r="D299" s="222"/>
      <c r="E299" s="222"/>
      <c r="F299" s="222"/>
      <c r="G299" s="222"/>
      <c r="H299" s="222"/>
      <c r="I299" s="222"/>
      <c r="J299" s="222"/>
      <c r="K299" s="222"/>
      <c r="L299" s="222"/>
      <c r="M299" s="222"/>
      <c r="N299" s="222"/>
      <c r="O299" s="221"/>
      <c r="P299" s="523"/>
      <c r="Q299" s="183"/>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row>
    <row r="300" spans="1:44" ht="15" customHeight="1">
      <c r="A300" s="1130">
        <f>IF(O300&lt;=-1,"Neg#",0)</f>
        <v>0</v>
      </c>
      <c r="B300" s="493">
        <f>Proposal!A41</f>
        <v>0</v>
      </c>
      <c r="C300" s="260">
        <f>Proposal!J41</f>
        <v>0</v>
      </c>
      <c r="D300" s="101"/>
      <c r="E300" s="101"/>
      <c r="F300" s="101"/>
      <c r="G300" s="101"/>
      <c r="H300" s="101"/>
      <c r="I300" s="101"/>
      <c r="J300" s="101"/>
      <c r="K300" s="101"/>
      <c r="L300" s="101"/>
      <c r="M300" s="101"/>
      <c r="N300" s="101"/>
      <c r="O300" s="221">
        <f>C300-SUM(D300:N300)</f>
        <v>0</v>
      </c>
      <c r="P300" s="523"/>
      <c r="Q300" s="183">
        <v>1</v>
      </c>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row>
    <row r="301" spans="1:44" ht="15" customHeight="1">
      <c r="A301" s="1130">
        <f>IF(O301&lt;=-1,"Neg#",0)</f>
        <v>0</v>
      </c>
      <c r="B301" s="493">
        <f>Proposal!A42</f>
        <v>0</v>
      </c>
      <c r="C301" s="260">
        <f>Proposal!J42</f>
        <v>0</v>
      </c>
      <c r="D301" s="242"/>
      <c r="E301" s="242"/>
      <c r="F301" s="242"/>
      <c r="G301" s="242"/>
      <c r="H301" s="242"/>
      <c r="I301" s="242"/>
      <c r="J301" s="242"/>
      <c r="K301" s="242"/>
      <c r="L301" s="242"/>
      <c r="M301" s="242"/>
      <c r="N301" s="242"/>
      <c r="O301" s="221">
        <f>C301-SUM(D301:N301)</f>
        <v>0</v>
      </c>
      <c r="P301" s="523"/>
      <c r="Q301" s="183">
        <v>1</v>
      </c>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row>
    <row r="302" spans="1:44" ht="15" customHeight="1">
      <c r="A302" s="1138"/>
      <c r="B302" s="422" t="s">
        <v>317</v>
      </c>
      <c r="C302" s="445">
        <f>SUM(C300:C301)</f>
        <v>0</v>
      </c>
      <c r="D302" s="382">
        <f>SUM(D300:D301)</f>
        <v>0</v>
      </c>
      <c r="E302" s="382">
        <f aca="true" t="shared" si="60" ref="E302:N302">SUM(E300:E301)</f>
        <v>0</v>
      </c>
      <c r="F302" s="382">
        <f t="shared" si="60"/>
        <v>0</v>
      </c>
      <c r="G302" s="382">
        <f t="shared" si="60"/>
        <v>0</v>
      </c>
      <c r="H302" s="382">
        <f t="shared" si="60"/>
        <v>0</v>
      </c>
      <c r="I302" s="382">
        <f t="shared" si="60"/>
        <v>0</v>
      </c>
      <c r="J302" s="382">
        <f t="shared" si="60"/>
        <v>0</v>
      </c>
      <c r="K302" s="382">
        <f t="shared" si="60"/>
        <v>0</v>
      </c>
      <c r="L302" s="382">
        <f t="shared" si="60"/>
        <v>0</v>
      </c>
      <c r="M302" s="382">
        <f t="shared" si="60"/>
        <v>0</v>
      </c>
      <c r="N302" s="382">
        <f t="shared" si="60"/>
        <v>0</v>
      </c>
      <c r="O302" s="516">
        <f>SUM(O300:O301)</f>
        <v>0</v>
      </c>
      <c r="P302" s="524"/>
      <c r="Q302" s="183"/>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row>
    <row r="303" spans="1:44" ht="15" customHeight="1" thickBot="1">
      <c r="A303" s="1139"/>
      <c r="B303" s="422" t="s">
        <v>318</v>
      </c>
      <c r="C303" s="445">
        <f>C298+C302</f>
        <v>0</v>
      </c>
      <c r="D303" s="378">
        <f>D298+D302</f>
        <v>0</v>
      </c>
      <c r="E303" s="378">
        <f aca="true" t="shared" si="61" ref="E303:N303">E298+E302</f>
        <v>0</v>
      </c>
      <c r="F303" s="378">
        <f t="shared" si="61"/>
        <v>0</v>
      </c>
      <c r="G303" s="378">
        <f t="shared" si="61"/>
        <v>0</v>
      </c>
      <c r="H303" s="378">
        <f t="shared" si="61"/>
        <v>0</v>
      </c>
      <c r="I303" s="378">
        <f t="shared" si="61"/>
        <v>0</v>
      </c>
      <c r="J303" s="378">
        <f t="shared" si="61"/>
        <v>0</v>
      </c>
      <c r="K303" s="378">
        <f t="shared" si="61"/>
        <v>0</v>
      </c>
      <c r="L303" s="378">
        <f t="shared" si="61"/>
        <v>0</v>
      </c>
      <c r="M303" s="378">
        <f t="shared" si="61"/>
        <v>0</v>
      </c>
      <c r="N303" s="378">
        <f t="shared" si="61"/>
        <v>0</v>
      </c>
      <c r="O303" s="506">
        <f>O298+O302</f>
        <v>0</v>
      </c>
      <c r="P303" s="524"/>
      <c r="Q303" s="183"/>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row>
    <row r="304" spans="1:44" ht="15" customHeight="1" thickBot="1" thickTop="1">
      <c r="A304" s="1139"/>
      <c r="B304" s="467" t="s">
        <v>214</v>
      </c>
      <c r="C304" s="456">
        <f>C290+C303</f>
        <v>0</v>
      </c>
      <c r="D304" s="383">
        <f>D290+D303</f>
        <v>0</v>
      </c>
      <c r="E304" s="383">
        <f aca="true" t="shared" si="62" ref="E304:N304">E290+E303</f>
        <v>0</v>
      </c>
      <c r="F304" s="383">
        <f t="shared" si="62"/>
        <v>0</v>
      </c>
      <c r="G304" s="383">
        <f t="shared" si="62"/>
        <v>0</v>
      </c>
      <c r="H304" s="383">
        <f t="shared" si="62"/>
        <v>0</v>
      </c>
      <c r="I304" s="383">
        <f t="shared" si="62"/>
        <v>0</v>
      </c>
      <c r="J304" s="383">
        <f t="shared" si="62"/>
        <v>0</v>
      </c>
      <c r="K304" s="383">
        <f t="shared" si="62"/>
        <v>0</v>
      </c>
      <c r="L304" s="383">
        <f t="shared" si="62"/>
        <v>0</v>
      </c>
      <c r="M304" s="383">
        <f t="shared" si="62"/>
        <v>0</v>
      </c>
      <c r="N304" s="383">
        <f t="shared" si="62"/>
        <v>0</v>
      </c>
      <c r="O304" s="517">
        <f>O290+O303</f>
        <v>0</v>
      </c>
      <c r="P304" s="524"/>
      <c r="Q304" s="183"/>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row>
    <row r="305" spans="1:44" ht="15" customHeight="1" thickTop="1">
      <c r="A305" s="1131">
        <f>IF(O305&lt;=-1,"Neg#",0)</f>
        <v>0</v>
      </c>
      <c r="B305" s="713" t="s">
        <v>227</v>
      </c>
      <c r="C305" s="260">
        <f>'Land, Bldg, Eq.'!J45+'Land, Bldg, Eq.'!G88+'Land, Bldg, Eq.'!G151</f>
        <v>0</v>
      </c>
      <c r="D305" s="101"/>
      <c r="E305" s="101"/>
      <c r="F305" s="101"/>
      <c r="G305" s="101"/>
      <c r="H305" s="101"/>
      <c r="I305" s="101"/>
      <c r="J305" s="101"/>
      <c r="K305" s="101"/>
      <c r="L305" s="101"/>
      <c r="M305" s="101"/>
      <c r="N305" s="101"/>
      <c r="O305" s="221">
        <f>C305-SUM(D305:N305)</f>
        <v>0</v>
      </c>
      <c r="P305" s="523"/>
      <c r="Q305" s="183">
        <v>1</v>
      </c>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row>
    <row r="306" spans="1:44" ht="15" customHeight="1">
      <c r="A306" s="1131">
        <f>IF(O306&lt;=-1,"Neg#",0)</f>
        <v>0</v>
      </c>
      <c r="B306" s="714" t="s">
        <v>246</v>
      </c>
      <c r="C306" s="260">
        <f>Proposal!E28</f>
        <v>0</v>
      </c>
      <c r="D306" s="375"/>
      <c r="E306" s="375"/>
      <c r="F306" s="375"/>
      <c r="G306" s="375"/>
      <c r="H306" s="375"/>
      <c r="I306" s="375"/>
      <c r="J306" s="375"/>
      <c r="K306" s="375"/>
      <c r="L306" s="375"/>
      <c r="M306" s="375"/>
      <c r="N306" s="375"/>
      <c r="O306" s="221">
        <f>C306-SUM(D306:N306)</f>
        <v>0</v>
      </c>
      <c r="P306" s="523"/>
      <c r="Q306" s="183">
        <v>1</v>
      </c>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row>
    <row r="307" spans="1:44" ht="15" customHeight="1">
      <c r="A307" s="1132"/>
      <c r="B307" s="1052" t="s">
        <v>457</v>
      </c>
      <c r="C307" s="441">
        <f>SUM(D307:O307)</f>
        <v>0</v>
      </c>
      <c r="D307" s="372"/>
      <c r="E307" s="372"/>
      <c r="F307" s="372"/>
      <c r="G307" s="372"/>
      <c r="H307" s="372"/>
      <c r="I307" s="372"/>
      <c r="J307" s="372"/>
      <c r="K307" s="372"/>
      <c r="L307" s="372"/>
      <c r="M307" s="372"/>
      <c r="N307" s="372"/>
      <c r="O307" s="372"/>
      <c r="P307" s="531"/>
      <c r="Q307" s="183"/>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row>
    <row r="308" spans="1:44" ht="15" customHeight="1">
      <c r="A308" s="1133"/>
      <c r="B308" s="1053" t="s">
        <v>444</v>
      </c>
      <c r="C308" s="441">
        <f>SUM(D308:O308)</f>
        <v>0</v>
      </c>
      <c r="D308" s="715"/>
      <c r="E308" s="715"/>
      <c r="F308" s="715"/>
      <c r="G308" s="715"/>
      <c r="H308" s="715"/>
      <c r="I308" s="715"/>
      <c r="J308" s="715"/>
      <c r="K308" s="715"/>
      <c r="L308" s="715"/>
      <c r="M308" s="715"/>
      <c r="N308" s="715"/>
      <c r="O308" s="715"/>
      <c r="P308" s="523"/>
      <c r="Q308" s="183"/>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row>
    <row r="309" spans="1:44" ht="15" customHeight="1" thickBot="1">
      <c r="A309" s="1133"/>
      <c r="B309" s="418" t="s">
        <v>102</v>
      </c>
      <c r="C309" s="448">
        <f>SUM(D309:O309)</f>
        <v>0</v>
      </c>
      <c r="D309" s="724">
        <f aca="true" t="shared" si="63" ref="D309:O309">SUM(D109:D112)+SUM(D118:D124)+D133+SUM(D144:D145)+SUM(D151:D163)+SUM(D169:D170)+D189+D195+SUM(D201:D203)+D226+D265+D304+SUM(D305:D308)</f>
        <v>0</v>
      </c>
      <c r="E309" s="725">
        <f t="shared" si="63"/>
        <v>0</v>
      </c>
      <c r="F309" s="725">
        <f t="shared" si="63"/>
        <v>0</v>
      </c>
      <c r="G309" s="725">
        <f t="shared" si="63"/>
        <v>0</v>
      </c>
      <c r="H309" s="725">
        <f t="shared" si="63"/>
        <v>0</v>
      </c>
      <c r="I309" s="725">
        <f t="shared" si="63"/>
        <v>0</v>
      </c>
      <c r="J309" s="725">
        <f t="shared" si="63"/>
        <v>0</v>
      </c>
      <c r="K309" s="725">
        <f t="shared" si="63"/>
        <v>0</v>
      </c>
      <c r="L309" s="725">
        <f t="shared" si="63"/>
        <v>0</v>
      </c>
      <c r="M309" s="725">
        <f t="shared" si="63"/>
        <v>0</v>
      </c>
      <c r="N309" s="725">
        <f t="shared" si="63"/>
        <v>0</v>
      </c>
      <c r="O309" s="725">
        <f t="shared" si="63"/>
        <v>0</v>
      </c>
      <c r="P309" s="524"/>
      <c r="Q309" s="183"/>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row>
    <row r="310" spans="1:44" ht="15" customHeight="1" thickTop="1">
      <c r="A310" s="1879" t="s">
        <v>341</v>
      </c>
      <c r="B310" s="1880"/>
      <c r="C310" s="457">
        <f aca="true" t="shared" si="64" ref="C310:O310">+C105-C309</f>
        <v>0</v>
      </c>
      <c r="D310" s="384">
        <f t="shared" si="64"/>
        <v>0</v>
      </c>
      <c r="E310" s="177">
        <f t="shared" si="64"/>
        <v>0</v>
      </c>
      <c r="F310" s="177">
        <f t="shared" si="64"/>
        <v>0</v>
      </c>
      <c r="G310" s="177">
        <f t="shared" si="64"/>
        <v>0</v>
      </c>
      <c r="H310" s="177">
        <f t="shared" si="64"/>
        <v>0</v>
      </c>
      <c r="I310" s="177">
        <f t="shared" si="64"/>
        <v>0</v>
      </c>
      <c r="J310" s="177">
        <f t="shared" si="64"/>
        <v>0</v>
      </c>
      <c r="K310" s="177">
        <f t="shared" si="64"/>
        <v>0</v>
      </c>
      <c r="L310" s="177">
        <f t="shared" si="64"/>
        <v>0</v>
      </c>
      <c r="M310" s="177">
        <f t="shared" si="64"/>
        <v>0</v>
      </c>
      <c r="N310" s="177">
        <f t="shared" si="64"/>
        <v>0</v>
      </c>
      <c r="O310" s="518">
        <f t="shared" si="64"/>
        <v>0</v>
      </c>
      <c r="P310" s="529"/>
      <c r="Q310" s="183"/>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row>
    <row r="311" spans="1:44" ht="15" customHeight="1">
      <c r="A311" s="1123"/>
      <c r="B311" s="438" t="s">
        <v>175</v>
      </c>
      <c r="C311" s="260">
        <f>D311</f>
        <v>0</v>
      </c>
      <c r="D311" s="222">
        <f>Inventory!I40-Debt!P5</f>
        <v>0</v>
      </c>
      <c r="E311" s="184">
        <f>D314</f>
        <v>0</v>
      </c>
      <c r="F311" s="184">
        <f aca="true" t="shared" si="65" ref="F311:N311">E314</f>
        <v>0</v>
      </c>
      <c r="G311" s="184">
        <f t="shared" si="65"/>
        <v>0</v>
      </c>
      <c r="H311" s="184">
        <f t="shared" si="65"/>
        <v>0</v>
      </c>
      <c r="I311" s="184">
        <f t="shared" si="65"/>
        <v>0</v>
      </c>
      <c r="J311" s="184">
        <f t="shared" si="65"/>
        <v>0</v>
      </c>
      <c r="K311" s="184">
        <f t="shared" si="65"/>
        <v>0</v>
      </c>
      <c r="L311" s="184">
        <f t="shared" si="65"/>
        <v>0</v>
      </c>
      <c r="M311" s="184">
        <f t="shared" si="65"/>
        <v>0</v>
      </c>
      <c r="N311" s="184">
        <f t="shared" si="65"/>
        <v>0</v>
      </c>
      <c r="O311" s="221">
        <f>N314</f>
        <v>0</v>
      </c>
      <c r="P311" s="523"/>
      <c r="Q311" s="183"/>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row>
    <row r="312" spans="1:44" ht="15" customHeight="1">
      <c r="A312" s="1123"/>
      <c r="B312" s="414" t="s">
        <v>176</v>
      </c>
      <c r="C312" s="260">
        <f>C310+C311</f>
        <v>0</v>
      </c>
      <c r="D312" s="222">
        <f>D310+D311</f>
        <v>0</v>
      </c>
      <c r="E312" s="184">
        <f>E310+E311</f>
        <v>0</v>
      </c>
      <c r="F312" s="184">
        <f aca="true" t="shared" si="66" ref="F312:O312">F310+F311</f>
        <v>0</v>
      </c>
      <c r="G312" s="184">
        <f t="shared" si="66"/>
        <v>0</v>
      </c>
      <c r="H312" s="184">
        <f t="shared" si="66"/>
        <v>0</v>
      </c>
      <c r="I312" s="184">
        <f t="shared" si="66"/>
        <v>0</v>
      </c>
      <c r="J312" s="184">
        <f t="shared" si="66"/>
        <v>0</v>
      </c>
      <c r="K312" s="184">
        <f t="shared" si="66"/>
        <v>0</v>
      </c>
      <c r="L312" s="184">
        <f t="shared" si="66"/>
        <v>0</v>
      </c>
      <c r="M312" s="184">
        <f t="shared" si="66"/>
        <v>0</v>
      </c>
      <c r="N312" s="184">
        <f t="shared" si="66"/>
        <v>0</v>
      </c>
      <c r="O312" s="221">
        <f t="shared" si="66"/>
        <v>0</v>
      </c>
      <c r="P312" s="523"/>
      <c r="Q312" s="183"/>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row>
    <row r="313" spans="1:44" ht="15" customHeight="1">
      <c r="A313" s="1117"/>
      <c r="B313" s="716" t="s">
        <v>201</v>
      </c>
      <c r="C313" s="1113">
        <f>SUM(D313:O313)</f>
        <v>0</v>
      </c>
      <c r="D313" s="1114">
        <f>IF(D312&lt;0,D312*Debt!$Q$5/12,0)</f>
        <v>0</v>
      </c>
      <c r="E313" s="1115">
        <f>IF(E312&lt;0,E312*Debt!$Q$5/12,0)</f>
        <v>0</v>
      </c>
      <c r="F313" s="1115">
        <f>IF(F312&lt;0,F312*Debt!$Q$5/12,0)</f>
        <v>0</v>
      </c>
      <c r="G313" s="1115">
        <f>IF(G312&lt;0,G312*Debt!$Q$5/12,0)</f>
        <v>0</v>
      </c>
      <c r="H313" s="1115">
        <f>IF(H312&lt;0,H312*Debt!$Q$5/12,0)</f>
        <v>0</v>
      </c>
      <c r="I313" s="1115">
        <f>IF(I312&lt;0,I312*Debt!$Q$5/12,0)</f>
        <v>0</v>
      </c>
      <c r="J313" s="1115">
        <f>IF(J312&lt;0,J312*Debt!$Q$5/12,0)</f>
        <v>0</v>
      </c>
      <c r="K313" s="1115">
        <f>IF(K312&lt;0,K312*Debt!$Q$5/12,0)</f>
        <v>0</v>
      </c>
      <c r="L313" s="1115">
        <f>IF(L312&lt;0,L312*Debt!$Q$5/12,0)</f>
        <v>0</v>
      </c>
      <c r="M313" s="1115">
        <f>IF(M312&lt;0,M312*Debt!$Q$5/12,0)</f>
        <v>0</v>
      </c>
      <c r="N313" s="1115">
        <f>IF(N312&lt;0,N312*Debt!$Q$5/12,0)</f>
        <v>0</v>
      </c>
      <c r="O313" s="1116">
        <f>IF(O312&lt;0,O312*Debt!$Q$5/12,0)</f>
        <v>0</v>
      </c>
      <c r="P313" s="523"/>
      <c r="Q313" s="183"/>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row>
    <row r="314" spans="1:44" ht="15" customHeight="1" thickBot="1">
      <c r="A314" s="296" t="s">
        <v>342</v>
      </c>
      <c r="B314" s="439"/>
      <c r="C314" s="448">
        <f>C312+C313</f>
        <v>0</v>
      </c>
      <c r="D314" s="385">
        <f>D312+D313</f>
        <v>0</v>
      </c>
      <c r="E314" s="280">
        <f>E312+E313</f>
        <v>0</v>
      </c>
      <c r="F314" s="280">
        <f aca="true" t="shared" si="67" ref="F314:N314">F312+F313</f>
        <v>0</v>
      </c>
      <c r="G314" s="280">
        <f t="shared" si="67"/>
        <v>0</v>
      </c>
      <c r="H314" s="280">
        <f t="shared" si="67"/>
        <v>0</v>
      </c>
      <c r="I314" s="280">
        <f t="shared" si="67"/>
        <v>0</v>
      </c>
      <c r="J314" s="280">
        <f t="shared" si="67"/>
        <v>0</v>
      </c>
      <c r="K314" s="280">
        <f t="shared" si="67"/>
        <v>0</v>
      </c>
      <c r="L314" s="280">
        <f t="shared" si="67"/>
        <v>0</v>
      </c>
      <c r="M314" s="280">
        <f t="shared" si="67"/>
        <v>0</v>
      </c>
      <c r="N314" s="280">
        <f t="shared" si="67"/>
        <v>0</v>
      </c>
      <c r="O314" s="519">
        <f>O312+O313</f>
        <v>0</v>
      </c>
      <c r="P314" s="529"/>
      <c r="Q314" s="183"/>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row>
    <row r="315" spans="1:44" ht="13.5" thickTop="1">
      <c r="A315" s="848"/>
      <c r="B315" s="908"/>
      <c r="C315" s="908"/>
      <c r="D315" s="848"/>
      <c r="E315" s="848"/>
      <c r="F315" s="848"/>
      <c r="G315" s="848"/>
      <c r="H315" s="848"/>
      <c r="I315" s="848"/>
      <c r="J315" s="848"/>
      <c r="K315" s="848"/>
      <c r="L315" s="848"/>
      <c r="M315" s="848"/>
      <c r="N315" s="848"/>
      <c r="O315" s="848"/>
      <c r="P315" s="848"/>
      <c r="Q315" s="848"/>
      <c r="R315" s="848"/>
      <c r="S315" s="848"/>
      <c r="T315" s="848"/>
      <c r="U315" s="848"/>
      <c r="V315" s="848"/>
      <c r="W315" s="848"/>
      <c r="X315" s="848"/>
      <c r="Y315" s="848"/>
      <c r="Z315" s="848"/>
      <c r="AA315" s="848"/>
      <c r="AB315" s="848"/>
      <c r="AC315" s="848"/>
      <c r="AD315" s="848"/>
      <c r="AE315" s="848"/>
      <c r="AF315" s="848"/>
      <c r="AG315" s="848"/>
      <c r="AH315" s="848"/>
      <c r="AI315" s="78"/>
      <c r="AJ315" s="78"/>
      <c r="AK315" s="78"/>
      <c r="AL315" s="78"/>
      <c r="AM315" s="78"/>
      <c r="AN315" s="78"/>
      <c r="AO315" s="78"/>
      <c r="AP315" s="78"/>
      <c r="AQ315" s="78"/>
      <c r="AR315" s="78"/>
    </row>
    <row r="316" spans="1:44" ht="12.75">
      <c r="A316" s="848"/>
      <c r="B316" s="909"/>
      <c r="C316" s="909"/>
      <c r="D316" s="848"/>
      <c r="E316" s="848"/>
      <c r="F316" s="848"/>
      <c r="G316" s="848"/>
      <c r="H316" s="848"/>
      <c r="I316" s="848"/>
      <c r="J316" s="848"/>
      <c r="K316" s="848"/>
      <c r="L316" s="848"/>
      <c r="M316" s="848"/>
      <c r="N316" s="848"/>
      <c r="O316" s="848"/>
      <c r="P316" s="848"/>
      <c r="Q316" s="848"/>
      <c r="R316" s="848"/>
      <c r="S316" s="848"/>
      <c r="T316" s="848"/>
      <c r="U316" s="848"/>
      <c r="V316" s="848"/>
      <c r="W316" s="848"/>
      <c r="X316" s="848"/>
      <c r="Y316" s="848"/>
      <c r="Z316" s="848"/>
      <c r="AA316" s="848"/>
      <c r="AB316" s="848"/>
      <c r="AC316" s="848"/>
      <c r="AD316" s="848"/>
      <c r="AE316" s="848"/>
      <c r="AF316" s="848"/>
      <c r="AG316" s="848"/>
      <c r="AH316" s="848"/>
      <c r="AI316" s="78"/>
      <c r="AJ316" s="78"/>
      <c r="AK316" s="78"/>
      <c r="AL316" s="78"/>
      <c r="AM316" s="78"/>
      <c r="AN316" s="78"/>
      <c r="AO316" s="78"/>
      <c r="AP316" s="78"/>
      <c r="AQ316" s="78"/>
      <c r="AR316" s="78"/>
    </row>
    <row r="317" spans="1:44" ht="12.75">
      <c r="A317" s="848"/>
      <c r="B317" s="908" t="s">
        <v>174</v>
      </c>
      <c r="C317" s="908"/>
      <c r="D317" s="848"/>
      <c r="E317" s="848"/>
      <c r="F317" s="848"/>
      <c r="G317" s="848"/>
      <c r="H317" s="848"/>
      <c r="I317" s="848"/>
      <c r="J317" s="848"/>
      <c r="K317" s="848"/>
      <c r="L317" s="848"/>
      <c r="M317" s="848"/>
      <c r="N317" s="848"/>
      <c r="O317" s="848"/>
      <c r="P317" s="848"/>
      <c r="Q317" s="848"/>
      <c r="R317" s="848"/>
      <c r="S317" s="848"/>
      <c r="T317" s="848"/>
      <c r="U317" s="848"/>
      <c r="V317" s="848"/>
      <c r="W317" s="848"/>
      <c r="X317" s="848"/>
      <c r="Y317" s="848"/>
      <c r="Z317" s="848"/>
      <c r="AA317" s="848"/>
      <c r="AB317" s="848"/>
      <c r="AC317" s="848"/>
      <c r="AD317" s="848"/>
      <c r="AE317" s="848"/>
      <c r="AF317" s="848"/>
      <c r="AG317" s="848"/>
      <c r="AH317" s="848"/>
      <c r="AI317" s="78"/>
      <c r="AJ317" s="78"/>
      <c r="AK317" s="78"/>
      <c r="AL317" s="78"/>
      <c r="AM317" s="78"/>
      <c r="AN317" s="78"/>
      <c r="AO317" s="78"/>
      <c r="AP317" s="78"/>
      <c r="AQ317" s="78"/>
      <c r="AR317" s="78"/>
    </row>
    <row r="318" spans="1:44" ht="12.75">
      <c r="A318" s="848"/>
      <c r="B318" s="908"/>
      <c r="C318" s="908"/>
      <c r="D318" s="848"/>
      <c r="E318" s="848"/>
      <c r="F318" s="848"/>
      <c r="G318" s="848"/>
      <c r="H318" s="848"/>
      <c r="I318" s="848"/>
      <c r="J318" s="848"/>
      <c r="K318" s="848"/>
      <c r="L318" s="848"/>
      <c r="M318" s="848"/>
      <c r="N318" s="848"/>
      <c r="O318" s="848"/>
      <c r="P318" s="848"/>
      <c r="Q318" s="848"/>
      <c r="R318" s="848"/>
      <c r="S318" s="848"/>
      <c r="T318" s="848"/>
      <c r="U318" s="848"/>
      <c r="V318" s="848"/>
      <c r="W318" s="848"/>
      <c r="X318" s="848"/>
      <c r="Y318" s="848"/>
      <c r="Z318" s="848"/>
      <c r="AA318" s="848"/>
      <c r="AB318" s="848"/>
      <c r="AC318" s="848"/>
      <c r="AD318" s="848"/>
      <c r="AE318" s="848"/>
      <c r="AF318" s="848"/>
      <c r="AG318" s="848"/>
      <c r="AH318" s="848"/>
      <c r="AI318" s="78"/>
      <c r="AJ318" s="78"/>
      <c r="AK318" s="78"/>
      <c r="AL318" s="78"/>
      <c r="AM318" s="78"/>
      <c r="AN318" s="78"/>
      <c r="AO318" s="78"/>
      <c r="AP318" s="78"/>
      <c r="AQ318" s="78"/>
      <c r="AR318" s="78"/>
    </row>
    <row r="319" spans="1:44" ht="12.75">
      <c r="A319" s="848"/>
      <c r="B319" s="908"/>
      <c r="C319" s="908"/>
      <c r="D319" s="848"/>
      <c r="E319" s="848"/>
      <c r="F319" s="848"/>
      <c r="G319" s="848"/>
      <c r="H319" s="848"/>
      <c r="I319" s="848"/>
      <c r="J319" s="848"/>
      <c r="K319" s="848"/>
      <c r="L319" s="848"/>
      <c r="M319" s="848"/>
      <c r="N319" s="848"/>
      <c r="O319" s="848"/>
      <c r="P319" s="848"/>
      <c r="Q319" s="848"/>
      <c r="R319" s="848"/>
      <c r="S319" s="848"/>
      <c r="T319" s="848"/>
      <c r="U319" s="848"/>
      <c r="V319" s="848"/>
      <c r="W319" s="848"/>
      <c r="X319" s="848"/>
      <c r="Y319" s="848"/>
      <c r="Z319" s="848"/>
      <c r="AA319" s="848"/>
      <c r="AB319" s="848"/>
      <c r="AC319" s="848"/>
      <c r="AD319" s="848"/>
      <c r="AE319" s="848"/>
      <c r="AF319" s="848"/>
      <c r="AG319" s="848"/>
      <c r="AH319" s="848"/>
      <c r="AI319" s="78"/>
      <c r="AJ319" s="78"/>
      <c r="AK319" s="78"/>
      <c r="AL319" s="78"/>
      <c r="AM319" s="78"/>
      <c r="AN319" s="78"/>
      <c r="AO319" s="78"/>
      <c r="AP319" s="78"/>
      <c r="AQ319" s="78"/>
      <c r="AR319" s="78"/>
    </row>
    <row r="320" spans="1:44" ht="12.75">
      <c r="A320" s="848"/>
      <c r="B320" s="908"/>
      <c r="C320" s="908"/>
      <c r="D320" s="848"/>
      <c r="E320" s="848"/>
      <c r="F320" s="848"/>
      <c r="G320" s="848"/>
      <c r="H320" s="848"/>
      <c r="I320" s="848"/>
      <c r="J320" s="848"/>
      <c r="K320" s="848"/>
      <c r="L320" s="848"/>
      <c r="M320" s="848"/>
      <c r="N320" s="848"/>
      <c r="O320" s="848"/>
      <c r="P320" s="848"/>
      <c r="Q320" s="848"/>
      <c r="R320" s="848"/>
      <c r="S320" s="848"/>
      <c r="T320" s="848"/>
      <c r="U320" s="848"/>
      <c r="V320" s="848"/>
      <c r="W320" s="848"/>
      <c r="X320" s="848"/>
      <c r="Y320" s="848"/>
      <c r="Z320" s="848"/>
      <c r="AA320" s="848"/>
      <c r="AB320" s="848"/>
      <c r="AC320" s="848"/>
      <c r="AD320" s="848"/>
      <c r="AE320" s="848"/>
      <c r="AF320" s="848"/>
      <c r="AG320" s="848"/>
      <c r="AH320" s="848"/>
      <c r="AI320" s="78"/>
      <c r="AJ320" s="78"/>
      <c r="AK320" s="78"/>
      <c r="AL320" s="78"/>
      <c r="AM320" s="78"/>
      <c r="AN320" s="78"/>
      <c r="AO320" s="78"/>
      <c r="AP320" s="78"/>
      <c r="AQ320" s="78"/>
      <c r="AR320" s="78"/>
    </row>
    <row r="321" spans="1:44" ht="12.75">
      <c r="A321" s="848"/>
      <c r="B321" s="910"/>
      <c r="C321" s="910"/>
      <c r="D321" s="911"/>
      <c r="E321" s="911"/>
      <c r="F321" s="911"/>
      <c r="G321" s="911"/>
      <c r="H321" s="911"/>
      <c r="I321" s="911"/>
      <c r="J321" s="911"/>
      <c r="K321" s="911"/>
      <c r="L321" s="911"/>
      <c r="M321" s="911"/>
      <c r="N321" s="911"/>
      <c r="O321" s="911"/>
      <c r="P321" s="911"/>
      <c r="Q321" s="911"/>
      <c r="R321" s="911"/>
      <c r="S321" s="848"/>
      <c r="T321" s="848"/>
      <c r="U321" s="848"/>
      <c r="V321" s="848"/>
      <c r="W321" s="848"/>
      <c r="X321" s="848"/>
      <c r="Y321" s="848"/>
      <c r="Z321" s="848"/>
      <c r="AA321" s="848"/>
      <c r="AB321" s="848"/>
      <c r="AC321" s="848"/>
      <c r="AD321" s="848"/>
      <c r="AE321" s="848"/>
      <c r="AF321" s="848"/>
      <c r="AG321" s="848"/>
      <c r="AH321" s="848"/>
      <c r="AI321" s="78"/>
      <c r="AJ321" s="78"/>
      <c r="AK321" s="78"/>
      <c r="AL321" s="78"/>
      <c r="AM321" s="78"/>
      <c r="AN321" s="78"/>
      <c r="AO321" s="78"/>
      <c r="AP321" s="78"/>
      <c r="AQ321" s="78"/>
      <c r="AR321" s="78"/>
    </row>
    <row r="322" spans="1:44" ht="12.75">
      <c r="A322" s="848"/>
      <c r="B322" s="912"/>
      <c r="C322" s="912"/>
      <c r="D322" s="911"/>
      <c r="E322" s="911"/>
      <c r="F322" s="911"/>
      <c r="G322" s="912"/>
      <c r="H322" s="912"/>
      <c r="I322" s="912"/>
      <c r="J322" s="912"/>
      <c r="K322" s="912"/>
      <c r="L322" s="912"/>
      <c r="M322" s="912"/>
      <c r="N322" s="912"/>
      <c r="O322" s="912"/>
      <c r="P322" s="912"/>
      <c r="Q322" s="912"/>
      <c r="R322" s="911"/>
      <c r="S322" s="848"/>
      <c r="T322" s="848"/>
      <c r="U322" s="848"/>
      <c r="V322" s="848"/>
      <c r="W322" s="848"/>
      <c r="X322" s="848"/>
      <c r="Y322" s="848"/>
      <c r="Z322" s="848"/>
      <c r="AA322" s="848"/>
      <c r="AB322" s="848"/>
      <c r="AC322" s="848"/>
      <c r="AD322" s="848"/>
      <c r="AE322" s="848"/>
      <c r="AF322" s="848"/>
      <c r="AG322" s="848"/>
      <c r="AH322" s="848"/>
      <c r="AI322" s="78"/>
      <c r="AJ322" s="78"/>
      <c r="AK322" s="78"/>
      <c r="AL322" s="78"/>
      <c r="AM322" s="78"/>
      <c r="AN322" s="78"/>
      <c r="AO322" s="78"/>
      <c r="AP322" s="78"/>
      <c r="AQ322" s="78"/>
      <c r="AR322" s="78"/>
    </row>
    <row r="323" spans="1:44" ht="12.75">
      <c r="A323" s="848"/>
      <c r="B323" s="910"/>
      <c r="C323" s="910"/>
      <c r="D323" s="911"/>
      <c r="E323" s="911"/>
      <c r="F323" s="911"/>
      <c r="G323" s="911"/>
      <c r="H323" s="911"/>
      <c r="I323" s="911"/>
      <c r="J323" s="911"/>
      <c r="K323" s="911"/>
      <c r="L323" s="911"/>
      <c r="M323" s="911"/>
      <c r="N323" s="911"/>
      <c r="O323" s="911"/>
      <c r="P323" s="911"/>
      <c r="Q323" s="911"/>
      <c r="R323" s="911"/>
      <c r="S323" s="848"/>
      <c r="T323" s="848"/>
      <c r="U323" s="848"/>
      <c r="V323" s="848"/>
      <c r="W323" s="848"/>
      <c r="X323" s="848"/>
      <c r="Y323" s="848"/>
      <c r="Z323" s="848"/>
      <c r="AA323" s="848"/>
      <c r="AB323" s="848"/>
      <c r="AC323" s="848"/>
      <c r="AD323" s="848"/>
      <c r="AE323" s="848"/>
      <c r="AF323" s="848"/>
      <c r="AG323" s="848"/>
      <c r="AH323" s="848"/>
      <c r="AI323" s="78"/>
      <c r="AJ323" s="78"/>
      <c r="AK323" s="78"/>
      <c r="AL323" s="78"/>
      <c r="AM323" s="78"/>
      <c r="AN323" s="78"/>
      <c r="AO323" s="78"/>
      <c r="AP323" s="78"/>
      <c r="AQ323" s="78"/>
      <c r="AR323" s="78"/>
    </row>
    <row r="324" spans="1:44" ht="12.75">
      <c r="A324" s="848"/>
      <c r="B324" s="913"/>
      <c r="C324" s="913"/>
      <c r="D324" s="911"/>
      <c r="E324" s="911"/>
      <c r="F324" s="911"/>
      <c r="G324" s="911"/>
      <c r="H324" s="911"/>
      <c r="I324" s="911"/>
      <c r="J324" s="911"/>
      <c r="K324" s="911"/>
      <c r="L324" s="911"/>
      <c r="M324" s="911"/>
      <c r="N324" s="911"/>
      <c r="O324" s="911"/>
      <c r="P324" s="911"/>
      <c r="Q324" s="911"/>
      <c r="R324" s="911"/>
      <c r="S324" s="848"/>
      <c r="T324" s="848"/>
      <c r="U324" s="848"/>
      <c r="V324" s="848"/>
      <c r="W324" s="848"/>
      <c r="X324" s="848"/>
      <c r="Y324" s="848"/>
      <c r="Z324" s="848"/>
      <c r="AA324" s="848"/>
      <c r="AB324" s="848"/>
      <c r="AC324" s="848"/>
      <c r="AD324" s="848"/>
      <c r="AE324" s="848"/>
      <c r="AF324" s="848"/>
      <c r="AG324" s="848"/>
      <c r="AH324" s="848"/>
      <c r="AI324" s="78"/>
      <c r="AJ324" s="78"/>
      <c r="AK324" s="78"/>
      <c r="AL324" s="78"/>
      <c r="AM324" s="78"/>
      <c r="AN324" s="78"/>
      <c r="AO324" s="78"/>
      <c r="AP324" s="78"/>
      <c r="AQ324" s="78"/>
      <c r="AR324" s="78"/>
    </row>
    <row r="325" spans="1:44" ht="12.75">
      <c r="A325" s="848"/>
      <c r="B325" s="912"/>
      <c r="C325" s="912"/>
      <c r="D325" s="911"/>
      <c r="E325" s="911"/>
      <c r="F325" s="911"/>
      <c r="G325" s="911"/>
      <c r="H325" s="911"/>
      <c r="I325" s="911"/>
      <c r="J325" s="911"/>
      <c r="K325" s="911"/>
      <c r="L325" s="911"/>
      <c r="M325" s="911"/>
      <c r="N325" s="911"/>
      <c r="O325" s="911"/>
      <c r="P325" s="911"/>
      <c r="Q325" s="911"/>
      <c r="R325" s="911"/>
      <c r="S325" s="848"/>
      <c r="T325" s="848"/>
      <c r="U325" s="848"/>
      <c r="V325" s="848"/>
      <c r="W325" s="848"/>
      <c r="X325" s="848"/>
      <c r="Y325" s="848"/>
      <c r="Z325" s="848"/>
      <c r="AA325" s="848"/>
      <c r="AB325" s="848"/>
      <c r="AC325" s="848"/>
      <c r="AD325" s="848"/>
      <c r="AE325" s="848"/>
      <c r="AF325" s="848"/>
      <c r="AG325" s="848"/>
      <c r="AH325" s="848"/>
      <c r="AI325" s="78"/>
      <c r="AJ325" s="78"/>
      <c r="AK325" s="78"/>
      <c r="AL325" s="78"/>
      <c r="AM325" s="78"/>
      <c r="AN325" s="78"/>
      <c r="AO325" s="78"/>
      <c r="AP325" s="78"/>
      <c r="AQ325" s="78"/>
      <c r="AR325" s="78"/>
    </row>
    <row r="326" spans="1:44" ht="12.75">
      <c r="A326" s="848"/>
      <c r="B326" s="908"/>
      <c r="C326" s="908"/>
      <c r="D326" s="848"/>
      <c r="E326" s="848"/>
      <c r="F326" s="848"/>
      <c r="G326" s="848"/>
      <c r="H326" s="848"/>
      <c r="I326" s="848"/>
      <c r="J326" s="848"/>
      <c r="K326" s="848"/>
      <c r="L326" s="848"/>
      <c r="M326" s="848"/>
      <c r="N326" s="848"/>
      <c r="O326" s="848"/>
      <c r="P326" s="848"/>
      <c r="Q326" s="848"/>
      <c r="R326" s="848"/>
      <c r="S326" s="848"/>
      <c r="T326" s="848"/>
      <c r="U326" s="848"/>
      <c r="V326" s="848"/>
      <c r="W326" s="848"/>
      <c r="X326" s="848"/>
      <c r="Y326" s="848"/>
      <c r="Z326" s="848"/>
      <c r="AA326" s="848"/>
      <c r="AB326" s="848"/>
      <c r="AC326" s="848"/>
      <c r="AD326" s="848"/>
      <c r="AE326" s="848"/>
      <c r="AF326" s="848"/>
      <c r="AG326" s="848"/>
      <c r="AH326" s="848"/>
      <c r="AI326" s="78"/>
      <c r="AJ326" s="78"/>
      <c r="AK326" s="78"/>
      <c r="AL326" s="78"/>
      <c r="AM326" s="78"/>
      <c r="AN326" s="78"/>
      <c r="AO326" s="78"/>
      <c r="AP326" s="78"/>
      <c r="AQ326" s="78"/>
      <c r="AR326" s="78"/>
    </row>
    <row r="327" spans="1:34" ht="12.75">
      <c r="A327" s="847"/>
      <c r="B327" s="603"/>
      <c r="C327" s="603"/>
      <c r="D327" s="847"/>
      <c r="E327" s="847"/>
      <c r="F327" s="847"/>
      <c r="G327" s="847"/>
      <c r="H327" s="847"/>
      <c r="I327" s="847"/>
      <c r="J327" s="847"/>
      <c r="K327" s="847"/>
      <c r="L327" s="847"/>
      <c r="M327" s="847"/>
      <c r="N327" s="847"/>
      <c r="O327" s="847"/>
      <c r="P327" s="847"/>
      <c r="Q327" s="914"/>
      <c r="R327" s="847"/>
      <c r="S327" s="847"/>
      <c r="T327" s="847"/>
      <c r="U327" s="847"/>
      <c r="V327" s="847"/>
      <c r="W327" s="847"/>
      <c r="X327" s="847"/>
      <c r="Y327" s="847"/>
      <c r="Z327" s="847"/>
      <c r="AA327" s="847"/>
      <c r="AB327" s="847"/>
      <c r="AC327" s="847"/>
      <c r="AD327" s="847"/>
      <c r="AE327" s="847"/>
      <c r="AF327" s="847"/>
      <c r="AG327" s="847"/>
      <c r="AH327" s="847"/>
    </row>
    <row r="328" spans="1:34" ht="12.75">
      <c r="A328" s="847"/>
      <c r="B328" s="603"/>
      <c r="C328" s="603"/>
      <c r="D328" s="847"/>
      <c r="E328" s="847"/>
      <c r="F328" s="847"/>
      <c r="G328" s="847"/>
      <c r="H328" s="847"/>
      <c r="I328" s="847"/>
      <c r="J328" s="847"/>
      <c r="K328" s="847"/>
      <c r="L328" s="847"/>
      <c r="M328" s="847"/>
      <c r="N328" s="847"/>
      <c r="O328" s="847"/>
      <c r="P328" s="847"/>
      <c r="Q328" s="914"/>
      <c r="R328" s="847"/>
      <c r="S328" s="847"/>
      <c r="T328" s="847"/>
      <c r="U328" s="847"/>
      <c r="V328" s="847"/>
      <c r="W328" s="847"/>
      <c r="X328" s="847"/>
      <c r="Y328" s="847"/>
      <c r="Z328" s="847"/>
      <c r="AA328" s="847"/>
      <c r="AB328" s="847"/>
      <c r="AC328" s="847"/>
      <c r="AD328" s="847"/>
      <c r="AE328" s="847"/>
      <c r="AF328" s="847"/>
      <c r="AG328" s="847"/>
      <c r="AH328" s="847"/>
    </row>
    <row r="329" spans="1:34" ht="12.75">
      <c r="A329" s="847"/>
      <c r="B329" s="603"/>
      <c r="C329" s="603"/>
      <c r="D329" s="847"/>
      <c r="E329" s="847"/>
      <c r="F329" s="847"/>
      <c r="G329" s="847"/>
      <c r="H329" s="847"/>
      <c r="I329" s="847"/>
      <c r="J329" s="847"/>
      <c r="K329" s="847"/>
      <c r="L329" s="847"/>
      <c r="M329" s="847"/>
      <c r="N329" s="847"/>
      <c r="O329" s="847"/>
      <c r="P329" s="847"/>
      <c r="Q329" s="914"/>
      <c r="R329" s="847"/>
      <c r="S329" s="847"/>
      <c r="T329" s="847"/>
      <c r="U329" s="847"/>
      <c r="V329" s="847"/>
      <c r="W329" s="847"/>
      <c r="X329" s="847"/>
      <c r="Y329" s="847"/>
      <c r="Z329" s="847"/>
      <c r="AA329" s="847"/>
      <c r="AB329" s="847"/>
      <c r="AC329" s="847"/>
      <c r="AD329" s="847"/>
      <c r="AE329" s="847"/>
      <c r="AF329" s="847"/>
      <c r="AG329" s="847"/>
      <c r="AH329" s="847"/>
    </row>
    <row r="330" spans="1:34" ht="12.75">
      <c r="A330" s="847"/>
      <c r="B330" s="603"/>
      <c r="C330" s="603"/>
      <c r="D330" s="847"/>
      <c r="E330" s="847"/>
      <c r="F330" s="847"/>
      <c r="G330" s="847"/>
      <c r="H330" s="847"/>
      <c r="I330" s="847"/>
      <c r="J330" s="847"/>
      <c r="K330" s="847"/>
      <c r="L330" s="847"/>
      <c r="M330" s="847"/>
      <c r="N330" s="847"/>
      <c r="O330" s="847"/>
      <c r="P330" s="847"/>
      <c r="Q330" s="914"/>
      <c r="R330" s="847"/>
      <c r="S330" s="847"/>
      <c r="T330" s="847"/>
      <c r="U330" s="847"/>
      <c r="V330" s="847"/>
      <c r="W330" s="847"/>
      <c r="X330" s="847"/>
      <c r="Y330" s="847"/>
      <c r="Z330" s="847"/>
      <c r="AA330" s="847"/>
      <c r="AB330" s="847"/>
      <c r="AC330" s="847"/>
      <c r="AD330" s="847"/>
      <c r="AE330" s="847"/>
      <c r="AF330" s="847"/>
      <c r="AG330" s="847"/>
      <c r="AH330" s="847"/>
    </row>
    <row r="331" spans="1:34" ht="12.75">
      <c r="A331" s="847"/>
      <c r="B331" s="603"/>
      <c r="C331" s="603"/>
      <c r="D331" s="847"/>
      <c r="E331" s="847"/>
      <c r="F331" s="847"/>
      <c r="G331" s="847"/>
      <c r="H331" s="847"/>
      <c r="I331" s="847"/>
      <c r="J331" s="847"/>
      <c r="K331" s="847"/>
      <c r="L331" s="847"/>
      <c r="M331" s="847"/>
      <c r="N331" s="847"/>
      <c r="O331" s="847"/>
      <c r="P331" s="847"/>
      <c r="Q331" s="914"/>
      <c r="R331" s="847"/>
      <c r="S331" s="847"/>
      <c r="T331" s="847"/>
      <c r="U331" s="847"/>
      <c r="V331" s="847"/>
      <c r="W331" s="847"/>
      <c r="X331" s="847"/>
      <c r="Y331" s="847"/>
      <c r="Z331" s="847"/>
      <c r="AA331" s="847"/>
      <c r="AB331" s="847"/>
      <c r="AC331" s="847"/>
      <c r="AD331" s="847"/>
      <c r="AE331" s="847"/>
      <c r="AF331" s="847"/>
      <c r="AG331" s="847"/>
      <c r="AH331" s="847"/>
    </row>
    <row r="332" spans="1:34" ht="12.75">
      <c r="A332" s="847"/>
      <c r="B332" s="603"/>
      <c r="C332" s="603"/>
      <c r="D332" s="847"/>
      <c r="E332" s="847"/>
      <c r="F332" s="847"/>
      <c r="G332" s="847"/>
      <c r="H332" s="847"/>
      <c r="I332" s="847"/>
      <c r="J332" s="847"/>
      <c r="K332" s="847"/>
      <c r="L332" s="847"/>
      <c r="M332" s="847"/>
      <c r="N332" s="847"/>
      <c r="O332" s="847"/>
      <c r="P332" s="847"/>
      <c r="Q332" s="914"/>
      <c r="R332" s="847"/>
      <c r="S332" s="847"/>
      <c r="T332" s="847"/>
      <c r="U332" s="847"/>
      <c r="V332" s="847"/>
      <c r="W332" s="847"/>
      <c r="X332" s="847"/>
      <c r="Y332" s="847"/>
      <c r="Z332" s="847"/>
      <c r="AA332" s="847"/>
      <c r="AB332" s="847"/>
      <c r="AC332" s="847"/>
      <c r="AD332" s="847"/>
      <c r="AE332" s="847"/>
      <c r="AF332" s="847"/>
      <c r="AG332" s="847"/>
      <c r="AH332" s="847"/>
    </row>
    <row r="333" spans="1:34" ht="12.75">
      <c r="A333" s="847"/>
      <c r="B333" s="603"/>
      <c r="C333" s="603"/>
      <c r="D333" s="847"/>
      <c r="E333" s="847"/>
      <c r="F333" s="847"/>
      <c r="G333" s="847"/>
      <c r="H333" s="847"/>
      <c r="I333" s="847"/>
      <c r="J333" s="847"/>
      <c r="K333" s="847"/>
      <c r="L333" s="847"/>
      <c r="M333" s="847"/>
      <c r="N333" s="847"/>
      <c r="O333" s="847"/>
      <c r="P333" s="847"/>
      <c r="Q333" s="914"/>
      <c r="R333" s="847"/>
      <c r="S333" s="847"/>
      <c r="T333" s="847"/>
      <c r="U333" s="847"/>
      <c r="V333" s="847"/>
      <c r="W333" s="847"/>
      <c r="X333" s="847"/>
      <c r="Y333" s="847"/>
      <c r="Z333" s="847"/>
      <c r="AA333" s="847"/>
      <c r="AB333" s="847"/>
      <c r="AC333" s="847"/>
      <c r="AD333" s="847"/>
      <c r="AE333" s="847"/>
      <c r="AF333" s="847"/>
      <c r="AG333" s="847"/>
      <c r="AH333" s="847"/>
    </row>
    <row r="334" spans="1:34" ht="12.75">
      <c r="A334" s="847"/>
      <c r="B334" s="603"/>
      <c r="C334" s="603"/>
      <c r="D334" s="847"/>
      <c r="E334" s="847"/>
      <c r="F334" s="847"/>
      <c r="G334" s="847"/>
      <c r="H334" s="847"/>
      <c r="I334" s="847"/>
      <c r="J334" s="847"/>
      <c r="K334" s="847"/>
      <c r="L334" s="847"/>
      <c r="M334" s="847"/>
      <c r="N334" s="847"/>
      <c r="O334" s="847"/>
      <c r="P334" s="847"/>
      <c r="Q334" s="914"/>
      <c r="R334" s="847"/>
      <c r="S334" s="847"/>
      <c r="T334" s="847"/>
      <c r="U334" s="847"/>
      <c r="V334" s="847"/>
      <c r="W334" s="847"/>
      <c r="X334" s="847"/>
      <c r="Y334" s="847"/>
      <c r="Z334" s="847"/>
      <c r="AA334" s="847"/>
      <c r="AB334" s="847"/>
      <c r="AC334" s="847"/>
      <c r="AD334" s="847"/>
      <c r="AE334" s="847"/>
      <c r="AF334" s="847"/>
      <c r="AG334" s="847"/>
      <c r="AH334" s="847"/>
    </row>
    <row r="335" spans="1:34" ht="12.75">
      <c r="A335" s="847"/>
      <c r="B335" s="603"/>
      <c r="C335" s="603"/>
      <c r="D335" s="847"/>
      <c r="E335" s="847"/>
      <c r="F335" s="847"/>
      <c r="G335" s="847"/>
      <c r="H335" s="847"/>
      <c r="I335" s="847"/>
      <c r="J335" s="847"/>
      <c r="K335" s="847"/>
      <c r="L335" s="847"/>
      <c r="M335" s="847"/>
      <c r="N335" s="847"/>
      <c r="O335" s="847"/>
      <c r="P335" s="847"/>
      <c r="Q335" s="914"/>
      <c r="R335" s="847"/>
      <c r="S335" s="847"/>
      <c r="T335" s="847"/>
      <c r="U335" s="847"/>
      <c r="V335" s="847"/>
      <c r="W335" s="847"/>
      <c r="X335" s="847"/>
      <c r="Y335" s="847"/>
      <c r="Z335" s="847"/>
      <c r="AA335" s="847"/>
      <c r="AB335" s="847"/>
      <c r="AC335" s="847"/>
      <c r="AD335" s="847"/>
      <c r="AE335" s="847"/>
      <c r="AF335" s="847"/>
      <c r="AG335" s="847"/>
      <c r="AH335" s="847"/>
    </row>
    <row r="336" spans="1:34" ht="12.75">
      <c r="A336" s="847"/>
      <c r="B336" s="603"/>
      <c r="C336" s="603"/>
      <c r="D336" s="847"/>
      <c r="E336" s="847"/>
      <c r="F336" s="847"/>
      <c r="G336" s="847"/>
      <c r="H336" s="847"/>
      <c r="I336" s="847"/>
      <c r="J336" s="847"/>
      <c r="K336" s="847"/>
      <c r="L336" s="847"/>
      <c r="M336" s="847"/>
      <c r="N336" s="847"/>
      <c r="O336" s="847"/>
      <c r="P336" s="847"/>
      <c r="Q336" s="914"/>
      <c r="R336" s="847"/>
      <c r="S336" s="847"/>
      <c r="T336" s="847"/>
      <c r="U336" s="847"/>
      <c r="V336" s="847"/>
      <c r="W336" s="847"/>
      <c r="X336" s="847"/>
      <c r="Y336" s="847"/>
      <c r="Z336" s="847"/>
      <c r="AA336" s="847"/>
      <c r="AB336" s="847"/>
      <c r="AC336" s="847"/>
      <c r="AD336" s="847"/>
      <c r="AE336" s="847"/>
      <c r="AF336" s="847"/>
      <c r="AG336" s="847"/>
      <c r="AH336" s="847"/>
    </row>
    <row r="337" spans="1:34" ht="12.75">
      <c r="A337" s="847"/>
      <c r="B337" s="603"/>
      <c r="C337" s="603"/>
      <c r="D337" s="847"/>
      <c r="E337" s="847"/>
      <c r="F337" s="847"/>
      <c r="G337" s="847"/>
      <c r="H337" s="847"/>
      <c r="I337" s="847"/>
      <c r="J337" s="847"/>
      <c r="K337" s="847"/>
      <c r="L337" s="847"/>
      <c r="M337" s="847"/>
      <c r="N337" s="847"/>
      <c r="O337" s="847"/>
      <c r="P337" s="847"/>
      <c r="Q337" s="914"/>
      <c r="R337" s="847"/>
      <c r="S337" s="847"/>
      <c r="T337" s="847"/>
      <c r="U337" s="847"/>
      <c r="V337" s="847"/>
      <c r="W337" s="847"/>
      <c r="X337" s="847"/>
      <c r="Y337" s="847"/>
      <c r="Z337" s="847"/>
      <c r="AA337" s="847"/>
      <c r="AB337" s="847"/>
      <c r="AC337" s="847"/>
      <c r="AD337" s="847"/>
      <c r="AE337" s="847"/>
      <c r="AF337" s="847"/>
      <c r="AG337" s="847"/>
      <c r="AH337" s="847"/>
    </row>
    <row r="338" spans="1:34" ht="12.75">
      <c r="A338" s="847"/>
      <c r="B338" s="603"/>
      <c r="C338" s="603"/>
      <c r="D338" s="847"/>
      <c r="E338" s="847"/>
      <c r="F338" s="847"/>
      <c r="G338" s="847"/>
      <c r="H338" s="847"/>
      <c r="I338" s="847"/>
      <c r="J338" s="847"/>
      <c r="K338" s="847"/>
      <c r="L338" s="847"/>
      <c r="M338" s="847"/>
      <c r="N338" s="847"/>
      <c r="O338" s="847"/>
      <c r="P338" s="847"/>
      <c r="Q338" s="914"/>
      <c r="R338" s="847"/>
      <c r="S338" s="847"/>
      <c r="T338" s="847"/>
      <c r="U338" s="847"/>
      <c r="V338" s="847"/>
      <c r="W338" s="847"/>
      <c r="X338" s="847"/>
      <c r="Y338" s="847"/>
      <c r="Z338" s="847"/>
      <c r="AA338" s="847"/>
      <c r="AB338" s="847"/>
      <c r="AC338" s="847"/>
      <c r="AD338" s="847"/>
      <c r="AE338" s="847"/>
      <c r="AF338" s="847"/>
      <c r="AG338" s="847"/>
      <c r="AH338" s="847"/>
    </row>
    <row r="339" spans="1:34" ht="12.75">
      <c r="A339" s="847"/>
      <c r="B339" s="603"/>
      <c r="C339" s="603"/>
      <c r="D339" s="847"/>
      <c r="E339" s="847"/>
      <c r="F339" s="847"/>
      <c r="G339" s="847"/>
      <c r="H339" s="847"/>
      <c r="I339" s="847"/>
      <c r="J339" s="847"/>
      <c r="K339" s="847"/>
      <c r="L339" s="847"/>
      <c r="M339" s="847"/>
      <c r="N339" s="847"/>
      <c r="O339" s="847"/>
      <c r="P339" s="847"/>
      <c r="Q339" s="914"/>
      <c r="R339" s="847"/>
      <c r="S339" s="847"/>
      <c r="T339" s="847"/>
      <c r="U339" s="847"/>
      <c r="V339" s="847"/>
      <c r="W339" s="847"/>
      <c r="X339" s="847"/>
      <c r="Y339" s="847"/>
      <c r="Z339" s="847"/>
      <c r="AA339" s="847"/>
      <c r="AB339" s="847"/>
      <c r="AC339" s="847"/>
      <c r="AD339" s="847"/>
      <c r="AE339" s="847"/>
      <c r="AF339" s="847"/>
      <c r="AG339" s="847"/>
      <c r="AH339" s="847"/>
    </row>
    <row r="340" spans="1:34" ht="12.75">
      <c r="A340" s="847"/>
      <c r="B340" s="603"/>
      <c r="C340" s="603"/>
      <c r="D340" s="847"/>
      <c r="E340" s="847"/>
      <c r="F340" s="847"/>
      <c r="G340" s="847"/>
      <c r="H340" s="847"/>
      <c r="I340" s="847"/>
      <c r="J340" s="847"/>
      <c r="K340" s="847"/>
      <c r="L340" s="847"/>
      <c r="M340" s="847"/>
      <c r="N340" s="847"/>
      <c r="O340" s="847"/>
      <c r="P340" s="847"/>
      <c r="Q340" s="914"/>
      <c r="R340" s="847"/>
      <c r="S340" s="847"/>
      <c r="T340" s="847"/>
      <c r="U340" s="847"/>
      <c r="V340" s="847"/>
      <c r="W340" s="847"/>
      <c r="X340" s="847"/>
      <c r="Y340" s="847"/>
      <c r="Z340" s="847"/>
      <c r="AA340" s="847"/>
      <c r="AB340" s="847"/>
      <c r="AC340" s="847"/>
      <c r="AD340" s="847"/>
      <c r="AE340" s="847"/>
      <c r="AF340" s="847"/>
      <c r="AG340" s="847"/>
      <c r="AH340" s="847"/>
    </row>
    <row r="341" spans="1:34" ht="12.75">
      <c r="A341" s="847"/>
      <c r="B341" s="603"/>
      <c r="C341" s="603"/>
      <c r="D341" s="847"/>
      <c r="E341" s="847"/>
      <c r="F341" s="847"/>
      <c r="G341" s="847"/>
      <c r="H341" s="847"/>
      <c r="I341" s="847"/>
      <c r="J341" s="847"/>
      <c r="K341" s="847"/>
      <c r="L341" s="847"/>
      <c r="M341" s="847"/>
      <c r="N341" s="847"/>
      <c r="O341" s="847"/>
      <c r="P341" s="847"/>
      <c r="Q341" s="914"/>
      <c r="R341" s="847"/>
      <c r="S341" s="847"/>
      <c r="T341" s="847"/>
      <c r="U341" s="847"/>
      <c r="V341" s="847"/>
      <c r="W341" s="847"/>
      <c r="X341" s="847"/>
      <c r="Y341" s="847"/>
      <c r="Z341" s="847"/>
      <c r="AA341" s="847"/>
      <c r="AB341" s="847"/>
      <c r="AC341" s="847"/>
      <c r="AD341" s="847"/>
      <c r="AE341" s="847"/>
      <c r="AF341" s="847"/>
      <c r="AG341" s="847"/>
      <c r="AH341" s="847"/>
    </row>
    <row r="342" spans="1:34" ht="12.75">
      <c r="A342" s="847"/>
      <c r="B342" s="603"/>
      <c r="C342" s="603"/>
      <c r="D342" s="847"/>
      <c r="E342" s="847"/>
      <c r="F342" s="847"/>
      <c r="G342" s="847"/>
      <c r="H342" s="847"/>
      <c r="I342" s="847"/>
      <c r="J342" s="847"/>
      <c r="K342" s="847"/>
      <c r="L342" s="847"/>
      <c r="M342" s="847"/>
      <c r="N342" s="847"/>
      <c r="O342" s="847"/>
      <c r="P342" s="847"/>
      <c r="Q342" s="914"/>
      <c r="R342" s="847"/>
      <c r="S342" s="847"/>
      <c r="T342" s="847"/>
      <c r="U342" s="847"/>
      <c r="V342" s="847"/>
      <c r="W342" s="847"/>
      <c r="X342" s="847"/>
      <c r="Y342" s="847"/>
      <c r="Z342" s="847"/>
      <c r="AA342" s="847"/>
      <c r="AB342" s="847"/>
      <c r="AC342" s="847"/>
      <c r="AD342" s="847"/>
      <c r="AE342" s="847"/>
      <c r="AF342" s="847"/>
      <c r="AG342" s="847"/>
      <c r="AH342" s="847"/>
    </row>
    <row r="343" spans="1:34" ht="12.75">
      <c r="A343" s="847"/>
      <c r="B343" s="603"/>
      <c r="C343" s="603"/>
      <c r="D343" s="847"/>
      <c r="E343" s="847"/>
      <c r="F343" s="847"/>
      <c r="G343" s="847"/>
      <c r="H343" s="847"/>
      <c r="I343" s="847"/>
      <c r="J343" s="847"/>
      <c r="K343" s="847"/>
      <c r="L343" s="847"/>
      <c r="M343" s="847"/>
      <c r="N343" s="847"/>
      <c r="O343" s="847"/>
      <c r="P343" s="847"/>
      <c r="Q343" s="914"/>
      <c r="R343" s="847"/>
      <c r="S343" s="847"/>
      <c r="T343" s="847"/>
      <c r="U343" s="847"/>
      <c r="V343" s="847"/>
      <c r="W343" s="847"/>
      <c r="X343" s="847"/>
      <c r="Y343" s="847"/>
      <c r="Z343" s="847"/>
      <c r="AA343" s="847"/>
      <c r="AB343" s="847"/>
      <c r="AC343" s="847"/>
      <c r="AD343" s="847"/>
      <c r="AE343" s="847"/>
      <c r="AF343" s="847"/>
      <c r="AG343" s="847"/>
      <c r="AH343" s="847"/>
    </row>
    <row r="344" spans="1:34" ht="12.75">
      <c r="A344" s="847"/>
      <c r="B344" s="603"/>
      <c r="C344" s="603"/>
      <c r="D344" s="847"/>
      <c r="E344" s="847"/>
      <c r="F344" s="847"/>
      <c r="G344" s="847"/>
      <c r="H344" s="847"/>
      <c r="I344" s="847"/>
      <c r="J344" s="847"/>
      <c r="K344" s="847"/>
      <c r="L344" s="847"/>
      <c r="M344" s="847"/>
      <c r="N344" s="847"/>
      <c r="O344" s="847"/>
      <c r="P344" s="847"/>
      <c r="Q344" s="914"/>
      <c r="R344" s="847"/>
      <c r="S344" s="847"/>
      <c r="T344" s="847"/>
      <c r="U344" s="847"/>
      <c r="V344" s="847"/>
      <c r="W344" s="847"/>
      <c r="X344" s="847"/>
      <c r="Y344" s="847"/>
      <c r="Z344" s="847"/>
      <c r="AA344" s="847"/>
      <c r="AB344" s="847"/>
      <c r="AC344" s="847"/>
      <c r="AD344" s="847"/>
      <c r="AE344" s="847"/>
      <c r="AF344" s="847"/>
      <c r="AG344" s="847"/>
      <c r="AH344" s="847"/>
    </row>
    <row r="345" spans="1:34" ht="12.75">
      <c r="A345" s="847"/>
      <c r="B345" s="603"/>
      <c r="C345" s="603"/>
      <c r="D345" s="847"/>
      <c r="E345" s="847"/>
      <c r="F345" s="847"/>
      <c r="G345" s="847"/>
      <c r="H345" s="847"/>
      <c r="I345" s="847"/>
      <c r="J345" s="847"/>
      <c r="K345" s="847"/>
      <c r="L345" s="847"/>
      <c r="M345" s="847"/>
      <c r="N345" s="847"/>
      <c r="O345" s="847"/>
      <c r="P345" s="847"/>
      <c r="Q345" s="914"/>
      <c r="R345" s="847"/>
      <c r="S345" s="847"/>
      <c r="T345" s="847"/>
      <c r="U345" s="847"/>
      <c r="V345" s="847"/>
      <c r="W345" s="847"/>
      <c r="X345" s="847"/>
      <c r="Y345" s="847"/>
      <c r="Z345" s="847"/>
      <c r="AA345" s="847"/>
      <c r="AB345" s="847"/>
      <c r="AC345" s="847"/>
      <c r="AD345" s="847"/>
      <c r="AE345" s="847"/>
      <c r="AF345" s="847"/>
      <c r="AG345" s="847"/>
      <c r="AH345" s="847"/>
    </row>
  </sheetData>
  <sheetProtection password="C356" sheet="1" objects="1" scenarios="1"/>
  <mergeCells count="18">
    <mergeCell ref="A106:B108"/>
    <mergeCell ref="N2:N4"/>
    <mergeCell ref="F1:H1"/>
    <mergeCell ref="A310:B310"/>
    <mergeCell ref="A2:B4"/>
    <mergeCell ref="O2:O4"/>
    <mergeCell ref="D2:D4"/>
    <mergeCell ref="E2:E4"/>
    <mergeCell ref="C2:C4"/>
    <mergeCell ref="F2:F4"/>
    <mergeCell ref="G2:G4"/>
    <mergeCell ref="A5:B5"/>
    <mergeCell ref="I2:I4"/>
    <mergeCell ref="J2:J4"/>
    <mergeCell ref="K2:K4"/>
    <mergeCell ref="L2:L4"/>
    <mergeCell ref="M2:M4"/>
    <mergeCell ref="H2:H4"/>
  </mergeCells>
  <hyperlinks>
    <hyperlink ref="B119" location="Feed_Crop_Purchases2" display="Feed_Crop_Purchases2"/>
    <hyperlink ref="B96" location="Land_Build_Mach_Sales" display="Land_Build_Mach_Sales"/>
    <hyperlink ref="B311" location="Cash_on_Hand" display="Cash_on_Hand"/>
    <hyperlink ref="B97" location="Proposal_Cash_Sales" display="Proposal_Cash_Sales"/>
    <hyperlink ref="B7" location="Crops!A1" display="Crops!A1"/>
    <hyperlink ref="B40" location="Livestock!A3" display="Livestock!A3"/>
    <hyperlink ref="B49" location="Livestock!A3" display="Livestock!A3"/>
    <hyperlink ref="B41:B46" location="Livestock!A3" display="Livestock!A3"/>
    <hyperlink ref="B50:B57" location="Livestock!A3" display="Livestock!A3"/>
    <hyperlink ref="B77:B80" location="Cash_Advance_Payments" display="Cash_Advance_Payments"/>
    <hyperlink ref="B84" location="New_Term_Borrowings" display="New_Term_Borrowings"/>
    <hyperlink ref="B92" location="Proposal!A30" display="Proposal!A30"/>
    <hyperlink ref="B85:B89" location="Proposal!A30" display="Proposal!A30"/>
    <hyperlink ref="B93" location="Proposal!A30" display="Proposal!A30"/>
    <hyperlink ref="B84:B89" location="New_Term_Borrowings" display="New_Term_Borrowings"/>
    <hyperlink ref="B92:B93" location="New_Term_Borrowings" display="New_Term_Borrowings"/>
    <hyperlink ref="B126" location="Livestock!A3" display="Livestock!A3"/>
    <hyperlink ref="B127:B132" location="Livestock!A3" display="Livestock!A3"/>
    <hyperlink ref="B135" location="Livestock!A3" display="Livestock!A3"/>
    <hyperlink ref="B136:B143" location="Livestock!A3" display="Livestock!A3"/>
    <hyperlink ref="B172" location="Liabilities!A1" display="Liabilities!A1"/>
    <hyperlink ref="B173:B188" location="Liabilities!A1" display="Liabilities!A1"/>
    <hyperlink ref="B172:B188" location="Accounts_Payable" display="Accounts_Payable"/>
    <hyperlink ref="B191:B194" location="Cash_Advance_Payments" display="Cash_Advance_Payments"/>
    <hyperlink ref="B197:B200" location="Cash_Advance_Payments" display="Cash_Advance_Payments"/>
    <hyperlink ref="B206:B218" location="Term_Debts" display="Term_Debts"/>
    <hyperlink ref="B220:B225" location="Term_Debts" display="Term_Debts"/>
    <hyperlink ref="B261:B262" location="New_Term_Borrowings" display="New_Term_Borrowings"/>
    <hyperlink ref="B229:B241" location="Term_Debts" display="Term_Debts"/>
    <hyperlink ref="B244:B249" location="New_Term_Borrowings" display="New_Term_Borrowings"/>
    <hyperlink ref="B170" location="Annual_Cash_Rent2" display="Annual_Cash_Rent2"/>
    <hyperlink ref="B253:B258" location="Term_Debts" display="Term_Debts"/>
    <hyperlink ref="B268:B280" location="Term_Debts" display="Term_Debts"/>
    <hyperlink ref="B283:B288" location="New_Term_Borrowings" display="New_Term_Borrowings"/>
    <hyperlink ref="B292:B297" location="Term_Debts" display="Term_Debts"/>
    <hyperlink ref="B49:B57" location="LivestockInv" display="LivestockInv"/>
    <hyperlink ref="B40:B46" location="LivestockInv" display="LivestockInv"/>
    <hyperlink ref="B300:B301" location="New_Term_Borrowings" display="New_Term_Borrowings"/>
    <hyperlink ref="B126:B132" location="Breeding_Stock_Purchases" display="Breeding_Stock_Purchases"/>
    <hyperlink ref="B135:B143" location="Market_Livestock_Purchases" display="Market_Livestock_Purchases"/>
    <hyperlink ref="B62:B66" location="AccoutsReceivableNew" display="AccoutsReceivableNew"/>
    <hyperlink ref="B8:B37" location="Crops!A1" display="Crops!A1"/>
    <hyperlink ref="B7:B37" location="CropInv_Crops" display="CropInv_Crops"/>
    <hyperlink ref="B184" location="Accounts_Payable" display="Accounts_Payable"/>
    <hyperlink ref="B185" location="Accounts_Payable" display="Accounts_Payable"/>
    <hyperlink ref="B202" location="Existing_Lease_Payments" display="Existing_Lease_Payments"/>
    <hyperlink ref="B203" location="New_Lease_Payments" display="New_Lease_Payments"/>
    <hyperlink ref="B306" location="Proposal_Cash_Purchases" display="Proposal_Cash_Purchases"/>
    <hyperlink ref="B305" location="Land_Build_Mach_Purch2" display="Land_Build_Mach_Purch2"/>
    <hyperlink ref="B313" location="Op_Loan_Interest_Rate" display="Op_Loan_Interest_Rate"/>
    <hyperlink ref="B109:B112" location="Seed_Fert_Chem2" display="Seed_Fert_Chem2"/>
  </hyperlinks>
  <printOptions horizontalCentered="1"/>
  <pageMargins left="0.261811024" right="0.261811024" top="0.54" bottom="0.51" header="0.236220472440945" footer="0.2"/>
  <pageSetup fitToHeight="6" horizontalDpi="300" verticalDpi="300" orientation="landscape" scale="59" r:id="rId3"/>
  <headerFooter alignWithMargins="0">
    <oddFooter>&amp;L&amp;D&amp;C
Page &amp;P of &amp;N&amp;R
Manitoba Agriculture, Food and Rural Initiatives
&amp;"Arial,Italic"Farm Management</oddFooter>
  </headerFooter>
  <rowBreaks count="2" manualBreakCount="2">
    <brk id="105" max="15" man="1"/>
    <brk id="259" max="15" man="1"/>
  </rowBreaks>
  <legacyDrawing r:id="rId2"/>
</worksheet>
</file>

<file path=xl/worksheets/sheet13.xml><?xml version="1.0" encoding="utf-8"?>
<worksheet xmlns="http://schemas.openxmlformats.org/spreadsheetml/2006/main" xmlns:r="http://schemas.openxmlformats.org/officeDocument/2006/relationships">
  <sheetPr codeName="Sheet11">
    <pageSetUpPr fitToPage="1"/>
  </sheetPr>
  <dimension ref="A1:BA169"/>
  <sheetViews>
    <sheetView showGridLines="0" showZeros="0" zoomScale="85" zoomScaleNormal="85" zoomScaleSheetLayoutView="90" zoomScalePageLayoutView="0" workbookViewId="0" topLeftCell="A1">
      <pane xSplit="3" ySplit="4" topLeftCell="D8"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2.75"/>
  <cols>
    <col min="1" max="1" width="10.57421875" style="0" customWidth="1"/>
    <col min="2" max="2" width="39.00390625" style="18" customWidth="1"/>
    <col min="3" max="3" width="12.7109375" style="18" customWidth="1"/>
    <col min="4" max="6" width="12.7109375" style="0" customWidth="1"/>
    <col min="7" max="13" width="12.7109375" style="18" customWidth="1"/>
    <col min="14" max="15" width="12.7109375" style="0" customWidth="1"/>
    <col min="16" max="16" width="12.7109375" style="57" customWidth="1"/>
  </cols>
  <sheetData>
    <row r="1" spans="1:43" ht="18" customHeight="1" thickBot="1" thickTop="1">
      <c r="A1" s="1039" t="str">
        <f>'Pro-Forma NW'!F62</f>
        <v> </v>
      </c>
      <c r="B1" s="1040" t="str">
        <f>'Pro-Forma NW'!F63</f>
        <v> </v>
      </c>
      <c r="C1" s="1037"/>
      <c r="D1" s="1903" t="s">
        <v>241</v>
      </c>
      <c r="E1" s="1903"/>
      <c r="F1" s="1903"/>
      <c r="G1" s="1903"/>
      <c r="H1" s="1903"/>
      <c r="I1" s="1903"/>
      <c r="J1" s="1903"/>
      <c r="K1" s="1037"/>
      <c r="L1" s="1037"/>
      <c r="M1" s="1037"/>
      <c r="N1" s="1037"/>
      <c r="O1" s="1038"/>
      <c r="P1" s="78"/>
      <c r="Q1" s="78"/>
      <c r="R1" s="78"/>
      <c r="S1" s="78"/>
      <c r="T1" s="78"/>
      <c r="U1" s="78"/>
      <c r="V1" s="78"/>
      <c r="W1" s="78"/>
      <c r="X1" s="78"/>
      <c r="Y1" s="78"/>
      <c r="Z1" s="78"/>
      <c r="AA1" s="78"/>
      <c r="AB1" s="78"/>
      <c r="AC1" s="78"/>
      <c r="AD1" s="78"/>
      <c r="AE1" s="78"/>
      <c r="AF1" s="78"/>
      <c r="AG1" s="78"/>
      <c r="AH1" s="78"/>
      <c r="AI1" s="78"/>
      <c r="AJ1" s="78"/>
      <c r="AK1" s="78"/>
      <c r="AL1" s="78"/>
      <c r="AM1" s="57"/>
      <c r="AN1" s="57"/>
      <c r="AO1" s="57"/>
      <c r="AP1" s="57"/>
      <c r="AQ1" s="57"/>
    </row>
    <row r="2" spans="1:43" ht="7.5" customHeight="1">
      <c r="A2" s="1907" t="s">
        <v>256</v>
      </c>
      <c r="B2" s="1908"/>
      <c r="C2" s="1904" t="s">
        <v>6</v>
      </c>
      <c r="D2" s="1890" t="str">
        <f>'Cash Flow Detail'!D2</f>
        <v>Jan</v>
      </c>
      <c r="E2" s="1875" t="str">
        <f>'Cash Flow Detail'!E2</f>
        <v>Feb</v>
      </c>
      <c r="F2" s="1875" t="str">
        <f>'Cash Flow Detail'!F2</f>
        <v>Mar</v>
      </c>
      <c r="G2" s="1875" t="str">
        <f>'Cash Flow Detail'!G2</f>
        <v>Apr</v>
      </c>
      <c r="H2" s="1875" t="str">
        <f>'Cash Flow Detail'!H2</f>
        <v>May</v>
      </c>
      <c r="I2" s="1875" t="str">
        <f>'Cash Flow Detail'!I2</f>
        <v>June</v>
      </c>
      <c r="J2" s="1875" t="str">
        <f>'Cash Flow Detail'!J2</f>
        <v>July</v>
      </c>
      <c r="K2" s="1875" t="str">
        <f>'Cash Flow Detail'!K2</f>
        <v>Aug</v>
      </c>
      <c r="L2" s="1875" t="str">
        <f>'Cash Flow Detail'!L2</f>
        <v>Sept</v>
      </c>
      <c r="M2" s="1875" t="str">
        <f>'Cash Flow Detail'!M2</f>
        <v>Oct</v>
      </c>
      <c r="N2" s="1875" t="str">
        <f>'Cash Flow Detail'!N2</f>
        <v>Nov</v>
      </c>
      <c r="O2" s="1902" t="str">
        <f>'Cash Flow Detail'!O2</f>
        <v>Dec</v>
      </c>
      <c r="P2" s="78"/>
      <c r="Q2" s="78"/>
      <c r="R2" s="78"/>
      <c r="S2" s="78"/>
      <c r="T2" s="78"/>
      <c r="U2" s="78"/>
      <c r="V2" s="78"/>
      <c r="W2" s="78"/>
      <c r="X2" s="78"/>
      <c r="Y2" s="78"/>
      <c r="Z2" s="78"/>
      <c r="AA2" s="78"/>
      <c r="AB2" s="78"/>
      <c r="AC2" s="78"/>
      <c r="AD2" s="78"/>
      <c r="AE2" s="78"/>
      <c r="AF2" s="78"/>
      <c r="AG2" s="78"/>
      <c r="AH2" s="78"/>
      <c r="AI2" s="78"/>
      <c r="AJ2" s="78"/>
      <c r="AK2" s="78"/>
      <c r="AL2" s="78"/>
      <c r="AM2" s="57"/>
      <c r="AN2" s="57"/>
      <c r="AO2" s="57"/>
      <c r="AP2" s="57"/>
      <c r="AQ2" s="57"/>
    </row>
    <row r="3" spans="1:43" ht="7.5" customHeight="1">
      <c r="A3" s="1909"/>
      <c r="B3" s="1910"/>
      <c r="C3" s="1905"/>
      <c r="D3" s="1891"/>
      <c r="E3" s="1876"/>
      <c r="F3" s="1876"/>
      <c r="G3" s="1876"/>
      <c r="H3" s="1876"/>
      <c r="I3" s="1876"/>
      <c r="J3" s="1876"/>
      <c r="K3" s="1876"/>
      <c r="L3" s="1876"/>
      <c r="M3" s="1876"/>
      <c r="N3" s="1876"/>
      <c r="O3" s="1894"/>
      <c r="P3" s="78"/>
      <c r="Q3" s="78"/>
      <c r="R3" s="78"/>
      <c r="S3" s="78"/>
      <c r="T3" s="78"/>
      <c r="U3" s="78"/>
      <c r="V3" s="78"/>
      <c r="W3" s="78"/>
      <c r="X3" s="78"/>
      <c r="Y3" s="78"/>
      <c r="Z3" s="78"/>
      <c r="AA3" s="78"/>
      <c r="AB3" s="78"/>
      <c r="AC3" s="78"/>
      <c r="AD3" s="78"/>
      <c r="AE3" s="78"/>
      <c r="AF3" s="78"/>
      <c r="AG3" s="78"/>
      <c r="AH3" s="78"/>
      <c r="AI3" s="78"/>
      <c r="AJ3" s="78"/>
      <c r="AK3" s="78"/>
      <c r="AL3" s="78"/>
      <c r="AM3" s="57"/>
      <c r="AN3" s="57"/>
      <c r="AO3" s="57"/>
      <c r="AP3" s="57"/>
      <c r="AQ3" s="57"/>
    </row>
    <row r="4" spans="1:43" ht="7.5" customHeight="1">
      <c r="A4" s="1911"/>
      <c r="B4" s="1912"/>
      <c r="C4" s="1906"/>
      <c r="D4" s="1892"/>
      <c r="E4" s="1877"/>
      <c r="F4" s="1877"/>
      <c r="G4" s="1877"/>
      <c r="H4" s="1877"/>
      <c r="I4" s="1877"/>
      <c r="J4" s="1877"/>
      <c r="K4" s="1877"/>
      <c r="L4" s="1877"/>
      <c r="M4" s="1877"/>
      <c r="N4" s="1877"/>
      <c r="O4" s="1895"/>
      <c r="P4" s="78"/>
      <c r="Q4" s="78"/>
      <c r="R4" s="78"/>
      <c r="S4" s="78"/>
      <c r="T4" s="78"/>
      <c r="U4" s="78"/>
      <c r="V4" s="78"/>
      <c r="W4" s="78"/>
      <c r="X4" s="78"/>
      <c r="Y4" s="78"/>
      <c r="Z4" s="78"/>
      <c r="AA4" s="78"/>
      <c r="AB4" s="78"/>
      <c r="AC4" s="78"/>
      <c r="AD4" s="78"/>
      <c r="AE4" s="78"/>
      <c r="AF4" s="78"/>
      <c r="AG4" s="78"/>
      <c r="AH4" s="78"/>
      <c r="AI4" s="78"/>
      <c r="AJ4" s="78"/>
      <c r="AK4" s="78"/>
      <c r="AL4" s="78"/>
      <c r="AM4" s="57"/>
      <c r="AN4" s="57"/>
      <c r="AO4" s="57"/>
      <c r="AP4" s="57"/>
      <c r="AQ4" s="57"/>
    </row>
    <row r="5" spans="1:43" ht="12.75" customHeight="1">
      <c r="A5" s="174"/>
      <c r="B5" s="421" t="s">
        <v>75</v>
      </c>
      <c r="C5" s="474">
        <f aca="true" t="shared" si="0" ref="C5:C15">SUM(D5:O5)</f>
        <v>0</v>
      </c>
      <c r="D5" s="222">
        <f>'Cash Flow Detail'!D38</f>
        <v>0</v>
      </c>
      <c r="E5" s="184">
        <f>'Cash Flow Detail'!E38</f>
        <v>0</v>
      </c>
      <c r="F5" s="184">
        <f>'Cash Flow Detail'!F38</f>
        <v>0</v>
      </c>
      <c r="G5" s="184">
        <f>'Cash Flow Detail'!G38</f>
        <v>0</v>
      </c>
      <c r="H5" s="184">
        <f>'Cash Flow Detail'!H38</f>
        <v>0</v>
      </c>
      <c r="I5" s="184">
        <f>'Cash Flow Detail'!I38</f>
        <v>0</v>
      </c>
      <c r="J5" s="184">
        <f>'Cash Flow Detail'!J38</f>
        <v>0</v>
      </c>
      <c r="K5" s="184">
        <f>'Cash Flow Detail'!K38</f>
        <v>0</v>
      </c>
      <c r="L5" s="184">
        <f>'Cash Flow Detail'!L38</f>
        <v>0</v>
      </c>
      <c r="M5" s="184">
        <f>'Cash Flow Detail'!M38</f>
        <v>0</v>
      </c>
      <c r="N5" s="184">
        <f>'Cash Flow Detail'!N38</f>
        <v>0</v>
      </c>
      <c r="O5" s="260">
        <f>'Cash Flow Detail'!O38</f>
        <v>0</v>
      </c>
      <c r="P5" s="78"/>
      <c r="Q5" s="78"/>
      <c r="R5" s="78"/>
      <c r="S5" s="78"/>
      <c r="T5" s="78"/>
      <c r="U5" s="78"/>
      <c r="V5" s="78"/>
      <c r="W5" s="78"/>
      <c r="X5" s="78"/>
      <c r="Y5" s="78"/>
      <c r="Z5" s="78"/>
      <c r="AA5" s="78"/>
      <c r="AB5" s="78"/>
      <c r="AC5" s="78"/>
      <c r="AD5" s="78"/>
      <c r="AE5" s="78"/>
      <c r="AF5" s="78"/>
      <c r="AG5" s="78"/>
      <c r="AH5" s="78"/>
      <c r="AI5" s="78"/>
      <c r="AJ5" s="78"/>
      <c r="AK5" s="78"/>
      <c r="AL5" s="78"/>
      <c r="AM5" s="57"/>
      <c r="AN5" s="57"/>
      <c r="AO5" s="57"/>
      <c r="AP5" s="57"/>
      <c r="AQ5" s="57"/>
    </row>
    <row r="6" spans="1:43" ht="12.75" customHeight="1">
      <c r="A6" s="175"/>
      <c r="B6" s="421" t="s">
        <v>154</v>
      </c>
      <c r="C6" s="474">
        <f t="shared" si="0"/>
        <v>0</v>
      </c>
      <c r="D6" s="222">
        <f>'Cash Flow Detail'!D47</f>
        <v>0</v>
      </c>
      <c r="E6" s="184">
        <f>'Cash Flow Detail'!E47</f>
        <v>0</v>
      </c>
      <c r="F6" s="184">
        <f>'Cash Flow Detail'!F47</f>
        <v>0</v>
      </c>
      <c r="G6" s="184">
        <f>'Cash Flow Detail'!G47</f>
        <v>0</v>
      </c>
      <c r="H6" s="184">
        <f>'Cash Flow Detail'!H47</f>
        <v>0</v>
      </c>
      <c r="I6" s="184">
        <f>'Cash Flow Detail'!I47</f>
        <v>0</v>
      </c>
      <c r="J6" s="184">
        <f>'Cash Flow Detail'!J47</f>
        <v>0</v>
      </c>
      <c r="K6" s="184">
        <f>'Cash Flow Detail'!K47</f>
        <v>0</v>
      </c>
      <c r="L6" s="184">
        <f>'Cash Flow Detail'!L47</f>
        <v>0</v>
      </c>
      <c r="M6" s="184">
        <f>'Cash Flow Detail'!M47</f>
        <v>0</v>
      </c>
      <c r="N6" s="184">
        <f>'Cash Flow Detail'!N47</f>
        <v>0</v>
      </c>
      <c r="O6" s="260">
        <f>'Cash Flow Detail'!O47</f>
        <v>0</v>
      </c>
      <c r="P6" s="78"/>
      <c r="Q6" s="78"/>
      <c r="R6" s="78"/>
      <c r="S6" s="78"/>
      <c r="T6" s="78"/>
      <c r="U6" s="78"/>
      <c r="V6" s="78"/>
      <c r="W6" s="78"/>
      <c r="X6" s="78"/>
      <c r="Y6" s="78"/>
      <c r="Z6" s="78"/>
      <c r="AA6" s="78"/>
      <c r="AB6" s="78"/>
      <c r="AC6" s="78"/>
      <c r="AD6" s="78"/>
      <c r="AE6" s="78"/>
      <c r="AF6" s="78"/>
      <c r="AG6" s="78"/>
      <c r="AH6" s="78"/>
      <c r="AI6" s="78"/>
      <c r="AJ6" s="78"/>
      <c r="AK6" s="78"/>
      <c r="AL6" s="78"/>
      <c r="AM6" s="57"/>
      <c r="AN6" s="57"/>
      <c r="AO6" s="57"/>
      <c r="AP6" s="57"/>
      <c r="AQ6" s="57"/>
    </row>
    <row r="7" spans="1:43" ht="12.75" customHeight="1">
      <c r="A7" s="175"/>
      <c r="B7" s="421" t="s">
        <v>153</v>
      </c>
      <c r="C7" s="474">
        <f t="shared" si="0"/>
        <v>0</v>
      </c>
      <c r="D7" s="222">
        <f>'Cash Flow Detail'!D58</f>
        <v>0</v>
      </c>
      <c r="E7" s="222">
        <f>'Cash Flow Detail'!E58</f>
        <v>0</v>
      </c>
      <c r="F7" s="222">
        <f>'Cash Flow Detail'!F58</f>
        <v>0</v>
      </c>
      <c r="G7" s="222">
        <f>'Cash Flow Detail'!G58</f>
        <v>0</v>
      </c>
      <c r="H7" s="222">
        <f>'Cash Flow Detail'!H58</f>
        <v>0</v>
      </c>
      <c r="I7" s="222">
        <f>'Cash Flow Detail'!I58</f>
        <v>0</v>
      </c>
      <c r="J7" s="222">
        <f>'Cash Flow Detail'!J58</f>
        <v>0</v>
      </c>
      <c r="K7" s="222">
        <f>'Cash Flow Detail'!K58</f>
        <v>0</v>
      </c>
      <c r="L7" s="222">
        <f>'Cash Flow Detail'!L58</f>
        <v>0</v>
      </c>
      <c r="M7" s="222">
        <f>'Cash Flow Detail'!M58</f>
        <v>0</v>
      </c>
      <c r="N7" s="222">
        <f>'Cash Flow Detail'!N58</f>
        <v>0</v>
      </c>
      <c r="O7" s="260">
        <f>'Cash Flow Detail'!O58</f>
        <v>0</v>
      </c>
      <c r="P7" s="78"/>
      <c r="Q7" s="78"/>
      <c r="R7" s="78"/>
      <c r="S7" s="78"/>
      <c r="T7" s="78"/>
      <c r="U7" s="78"/>
      <c r="V7" s="78"/>
      <c r="W7" s="78"/>
      <c r="X7" s="78"/>
      <c r="Y7" s="78"/>
      <c r="Z7" s="78"/>
      <c r="AA7" s="78"/>
      <c r="AB7" s="78"/>
      <c r="AC7" s="78"/>
      <c r="AD7" s="78"/>
      <c r="AE7" s="78"/>
      <c r="AF7" s="78"/>
      <c r="AG7" s="78"/>
      <c r="AH7" s="78"/>
      <c r="AI7" s="78"/>
      <c r="AJ7" s="78"/>
      <c r="AK7" s="78"/>
      <c r="AL7" s="78"/>
      <c r="AM7" s="57"/>
      <c r="AN7" s="57"/>
      <c r="AO7" s="57"/>
      <c r="AP7" s="57"/>
      <c r="AQ7" s="57"/>
    </row>
    <row r="8" spans="1:43" ht="12.75" customHeight="1">
      <c r="A8" s="175"/>
      <c r="B8" s="429" t="s">
        <v>76</v>
      </c>
      <c r="C8" s="474">
        <f t="shared" si="0"/>
        <v>0</v>
      </c>
      <c r="D8" s="222">
        <f>'Cash Flow Detail'!D59</f>
        <v>0</v>
      </c>
      <c r="E8" s="222">
        <f>'Cash Flow Detail'!E59</f>
        <v>0</v>
      </c>
      <c r="F8" s="222">
        <f>'Cash Flow Detail'!F59</f>
        <v>0</v>
      </c>
      <c r="G8" s="222">
        <f>'Cash Flow Detail'!G59</f>
        <v>0</v>
      </c>
      <c r="H8" s="222">
        <f>'Cash Flow Detail'!H59</f>
        <v>0</v>
      </c>
      <c r="I8" s="222">
        <f>'Cash Flow Detail'!I59</f>
        <v>0</v>
      </c>
      <c r="J8" s="222">
        <f>'Cash Flow Detail'!J59</f>
        <v>0</v>
      </c>
      <c r="K8" s="222">
        <f>'Cash Flow Detail'!K59</f>
        <v>0</v>
      </c>
      <c r="L8" s="222">
        <f>'Cash Flow Detail'!L59</f>
        <v>0</v>
      </c>
      <c r="M8" s="222">
        <f>'Cash Flow Detail'!M59</f>
        <v>0</v>
      </c>
      <c r="N8" s="222">
        <f>'Cash Flow Detail'!N59</f>
        <v>0</v>
      </c>
      <c r="O8" s="260">
        <f>'Cash Flow Detail'!O59</f>
        <v>0</v>
      </c>
      <c r="P8" s="78"/>
      <c r="Q8" s="78"/>
      <c r="R8" s="78"/>
      <c r="S8" s="78"/>
      <c r="T8" s="78"/>
      <c r="U8" s="78"/>
      <c r="V8" s="78"/>
      <c r="W8" s="78"/>
      <c r="X8" s="78"/>
      <c r="Y8" s="78"/>
      <c r="Z8" s="78"/>
      <c r="AA8" s="78"/>
      <c r="AB8" s="78"/>
      <c r="AC8" s="78"/>
      <c r="AD8" s="78"/>
      <c r="AE8" s="78"/>
      <c r="AF8" s="78"/>
      <c r="AG8" s="78"/>
      <c r="AH8" s="78"/>
      <c r="AI8" s="78"/>
      <c r="AJ8" s="78"/>
      <c r="AK8" s="78"/>
      <c r="AL8" s="78"/>
      <c r="AM8" s="57"/>
      <c r="AN8" s="57"/>
      <c r="AO8" s="57"/>
      <c r="AP8" s="57"/>
      <c r="AQ8" s="57"/>
    </row>
    <row r="9" spans="1:43" ht="12.75" customHeight="1">
      <c r="A9" s="175"/>
      <c r="B9" s="429" t="s">
        <v>77</v>
      </c>
      <c r="C9" s="474">
        <f t="shared" si="0"/>
        <v>0</v>
      </c>
      <c r="D9" s="222">
        <f>'Cash Flow Detail'!D60</f>
        <v>0</v>
      </c>
      <c r="E9" s="222">
        <f>'Cash Flow Detail'!E60</f>
        <v>0</v>
      </c>
      <c r="F9" s="222">
        <f>'Cash Flow Detail'!F60</f>
        <v>0</v>
      </c>
      <c r="G9" s="222">
        <f>'Cash Flow Detail'!G60</f>
        <v>0</v>
      </c>
      <c r="H9" s="222">
        <f>'Cash Flow Detail'!H60</f>
        <v>0</v>
      </c>
      <c r="I9" s="222">
        <f>'Cash Flow Detail'!I60</f>
        <v>0</v>
      </c>
      <c r="J9" s="222">
        <f>'Cash Flow Detail'!J60</f>
        <v>0</v>
      </c>
      <c r="K9" s="222">
        <f>'Cash Flow Detail'!K60</f>
        <v>0</v>
      </c>
      <c r="L9" s="222">
        <f>'Cash Flow Detail'!L60</f>
        <v>0</v>
      </c>
      <c r="M9" s="222">
        <f>'Cash Flow Detail'!M60</f>
        <v>0</v>
      </c>
      <c r="N9" s="222">
        <f>'Cash Flow Detail'!N60</f>
        <v>0</v>
      </c>
      <c r="O9" s="260">
        <f>'Cash Flow Detail'!O60</f>
        <v>0</v>
      </c>
      <c r="P9" s="78"/>
      <c r="Q9" s="78"/>
      <c r="R9" s="78"/>
      <c r="S9" s="78"/>
      <c r="T9" s="78"/>
      <c r="U9" s="78"/>
      <c r="V9" s="78"/>
      <c r="W9" s="78"/>
      <c r="X9" s="78"/>
      <c r="Y9" s="78"/>
      <c r="Z9" s="78"/>
      <c r="AA9" s="78"/>
      <c r="AB9" s="78"/>
      <c r="AC9" s="78"/>
      <c r="AD9" s="78"/>
      <c r="AE9" s="78"/>
      <c r="AF9" s="78"/>
      <c r="AG9" s="78"/>
      <c r="AH9" s="78"/>
      <c r="AI9" s="78"/>
      <c r="AJ9" s="78"/>
      <c r="AK9" s="78"/>
      <c r="AL9" s="78"/>
      <c r="AM9" s="57"/>
      <c r="AN9" s="57"/>
      <c r="AO9" s="57"/>
      <c r="AP9" s="57"/>
      <c r="AQ9" s="57"/>
    </row>
    <row r="10" spans="1:43" ht="12.75" customHeight="1">
      <c r="A10" s="175"/>
      <c r="B10" s="468" t="s">
        <v>16</v>
      </c>
      <c r="C10" s="474">
        <f t="shared" si="0"/>
        <v>0</v>
      </c>
      <c r="D10" s="222">
        <f>'Cash Flow Detail'!D67</f>
        <v>0</v>
      </c>
      <c r="E10" s="222">
        <f>'Cash Flow Detail'!E67</f>
        <v>0</v>
      </c>
      <c r="F10" s="222">
        <f>'Cash Flow Detail'!F67</f>
        <v>0</v>
      </c>
      <c r="G10" s="222">
        <f>'Cash Flow Detail'!G67</f>
        <v>0</v>
      </c>
      <c r="H10" s="222">
        <f>'Cash Flow Detail'!H67</f>
        <v>0</v>
      </c>
      <c r="I10" s="222">
        <f>'Cash Flow Detail'!I67</f>
        <v>0</v>
      </c>
      <c r="J10" s="222">
        <f>'Cash Flow Detail'!J67</f>
        <v>0</v>
      </c>
      <c r="K10" s="222">
        <f>'Cash Flow Detail'!K67</f>
        <v>0</v>
      </c>
      <c r="L10" s="222">
        <f>'Cash Flow Detail'!L67</f>
        <v>0</v>
      </c>
      <c r="M10" s="222">
        <f>'Cash Flow Detail'!M67</f>
        <v>0</v>
      </c>
      <c r="N10" s="222">
        <f>'Cash Flow Detail'!N67</f>
        <v>0</v>
      </c>
      <c r="O10" s="260">
        <f>'Cash Flow Detail'!O67</f>
        <v>0</v>
      </c>
      <c r="P10" s="78"/>
      <c r="Q10" s="78"/>
      <c r="R10" s="78"/>
      <c r="S10" s="78"/>
      <c r="T10" s="78"/>
      <c r="U10" s="78"/>
      <c r="V10" s="78"/>
      <c r="W10" s="78"/>
      <c r="X10" s="78"/>
      <c r="Y10" s="78"/>
      <c r="Z10" s="78"/>
      <c r="AA10" s="78"/>
      <c r="AB10" s="78"/>
      <c r="AC10" s="78"/>
      <c r="AD10" s="78"/>
      <c r="AE10" s="78"/>
      <c r="AF10" s="78"/>
      <c r="AG10" s="78"/>
      <c r="AH10" s="78"/>
      <c r="AI10" s="78"/>
      <c r="AJ10" s="78"/>
      <c r="AK10" s="78"/>
      <c r="AL10" s="78"/>
      <c r="AM10" s="57"/>
      <c r="AN10" s="57"/>
      <c r="AO10" s="57"/>
      <c r="AP10" s="57"/>
      <c r="AQ10" s="57"/>
    </row>
    <row r="11" spans="1:43" ht="12.75" customHeight="1">
      <c r="A11" s="175"/>
      <c r="B11" s="494" t="s">
        <v>495</v>
      </c>
      <c r="C11" s="474">
        <f t="shared" si="0"/>
        <v>0</v>
      </c>
      <c r="D11" s="222">
        <f>'Cash Flow Detail'!D75</f>
        <v>0</v>
      </c>
      <c r="E11" s="222">
        <f>'Cash Flow Detail'!E75</f>
        <v>0</v>
      </c>
      <c r="F11" s="222">
        <f>'Cash Flow Detail'!F75</f>
        <v>0</v>
      </c>
      <c r="G11" s="222">
        <f>'Cash Flow Detail'!G75</f>
        <v>0</v>
      </c>
      <c r="H11" s="222">
        <f>'Cash Flow Detail'!H75</f>
        <v>0</v>
      </c>
      <c r="I11" s="222">
        <f>'Cash Flow Detail'!I75</f>
        <v>0</v>
      </c>
      <c r="J11" s="222">
        <f>'Cash Flow Detail'!J75</f>
        <v>0</v>
      </c>
      <c r="K11" s="222">
        <f>'Cash Flow Detail'!K75</f>
        <v>0</v>
      </c>
      <c r="L11" s="222">
        <f>'Cash Flow Detail'!L75</f>
        <v>0</v>
      </c>
      <c r="M11" s="222">
        <f>'Cash Flow Detail'!M75</f>
        <v>0</v>
      </c>
      <c r="N11" s="222">
        <f>'Cash Flow Detail'!N75</f>
        <v>0</v>
      </c>
      <c r="O11" s="260">
        <f>'Cash Flow Detail'!O75</f>
        <v>0</v>
      </c>
      <c r="P11" s="78"/>
      <c r="Q11" s="78"/>
      <c r="R11" s="78"/>
      <c r="S11" s="78"/>
      <c r="T11" s="78"/>
      <c r="U11" s="78"/>
      <c r="V11" s="78"/>
      <c r="W11" s="78"/>
      <c r="X11" s="78"/>
      <c r="Y11" s="78"/>
      <c r="Z11" s="78"/>
      <c r="AA11" s="78"/>
      <c r="AB11" s="78"/>
      <c r="AC11" s="78"/>
      <c r="AD11" s="78"/>
      <c r="AE11" s="78"/>
      <c r="AF11" s="78"/>
      <c r="AG11" s="78"/>
      <c r="AH11" s="78"/>
      <c r="AI11" s="78"/>
      <c r="AJ11" s="78"/>
      <c r="AK11" s="78"/>
      <c r="AL11" s="78"/>
      <c r="AM11" s="57"/>
      <c r="AN11" s="57"/>
      <c r="AO11" s="57"/>
      <c r="AP11" s="57"/>
      <c r="AQ11" s="57"/>
    </row>
    <row r="12" spans="1:43" ht="12.75" customHeight="1">
      <c r="A12" s="175"/>
      <c r="B12" s="421" t="s">
        <v>100</v>
      </c>
      <c r="C12" s="474">
        <f t="shared" si="0"/>
        <v>0</v>
      </c>
      <c r="D12" s="222">
        <f>'Cash Flow Detail'!D81</f>
        <v>0</v>
      </c>
      <c r="E12" s="222">
        <f>'Cash Flow Detail'!E81</f>
        <v>0</v>
      </c>
      <c r="F12" s="222">
        <f>'Cash Flow Detail'!F81</f>
        <v>0</v>
      </c>
      <c r="G12" s="222">
        <f>'Cash Flow Detail'!G81</f>
        <v>0</v>
      </c>
      <c r="H12" s="222">
        <f>'Cash Flow Detail'!H81</f>
        <v>0</v>
      </c>
      <c r="I12" s="222">
        <f>'Cash Flow Detail'!I81</f>
        <v>0</v>
      </c>
      <c r="J12" s="222">
        <f>'Cash Flow Detail'!J81</f>
        <v>0</v>
      </c>
      <c r="K12" s="222">
        <f>'Cash Flow Detail'!K81</f>
        <v>0</v>
      </c>
      <c r="L12" s="222">
        <f>'Cash Flow Detail'!L81</f>
        <v>0</v>
      </c>
      <c r="M12" s="222">
        <f>'Cash Flow Detail'!M81</f>
        <v>0</v>
      </c>
      <c r="N12" s="222">
        <f>'Cash Flow Detail'!N81</f>
        <v>0</v>
      </c>
      <c r="O12" s="260">
        <f>'Cash Flow Detail'!O81</f>
        <v>0</v>
      </c>
      <c r="P12" s="78"/>
      <c r="Q12" s="78"/>
      <c r="R12" s="78"/>
      <c r="S12" s="78"/>
      <c r="T12" s="78"/>
      <c r="U12" s="78"/>
      <c r="V12" s="78"/>
      <c r="W12" s="78"/>
      <c r="X12" s="78"/>
      <c r="Y12" s="78"/>
      <c r="Z12" s="78"/>
      <c r="AA12" s="78"/>
      <c r="AB12" s="78"/>
      <c r="AC12" s="78"/>
      <c r="AD12" s="78"/>
      <c r="AE12" s="78"/>
      <c r="AF12" s="78"/>
      <c r="AG12" s="78"/>
      <c r="AH12" s="78"/>
      <c r="AI12" s="78"/>
      <c r="AJ12" s="78"/>
      <c r="AK12" s="78"/>
      <c r="AL12" s="78"/>
      <c r="AM12" s="57"/>
      <c r="AN12" s="57"/>
      <c r="AO12" s="57"/>
      <c r="AP12" s="57"/>
      <c r="AQ12" s="57"/>
    </row>
    <row r="13" spans="1:43" ht="12.75" customHeight="1">
      <c r="A13" s="175"/>
      <c r="B13" s="421" t="s">
        <v>99</v>
      </c>
      <c r="C13" s="474">
        <f t="shared" si="0"/>
        <v>0</v>
      </c>
      <c r="D13" s="222">
        <f>'Cash Flow Detail'!D95</f>
        <v>0</v>
      </c>
      <c r="E13" s="222">
        <f>'Cash Flow Detail'!E95</f>
        <v>0</v>
      </c>
      <c r="F13" s="222">
        <f>'Cash Flow Detail'!F95</f>
        <v>0</v>
      </c>
      <c r="G13" s="222">
        <f>'Cash Flow Detail'!G95</f>
        <v>0</v>
      </c>
      <c r="H13" s="222">
        <f>'Cash Flow Detail'!H95</f>
        <v>0</v>
      </c>
      <c r="I13" s="222">
        <f>'Cash Flow Detail'!I95</f>
        <v>0</v>
      </c>
      <c r="J13" s="222">
        <f>'Cash Flow Detail'!J95</f>
        <v>0</v>
      </c>
      <c r="K13" s="222">
        <f>'Cash Flow Detail'!K95</f>
        <v>0</v>
      </c>
      <c r="L13" s="222">
        <f>'Cash Flow Detail'!L95</f>
        <v>0</v>
      </c>
      <c r="M13" s="222">
        <f>'Cash Flow Detail'!M95</f>
        <v>0</v>
      </c>
      <c r="N13" s="222">
        <f>'Cash Flow Detail'!N95</f>
        <v>0</v>
      </c>
      <c r="O13" s="260">
        <f>'Cash Flow Detail'!O95</f>
        <v>0</v>
      </c>
      <c r="P13" s="78"/>
      <c r="Q13" s="78"/>
      <c r="R13" s="78"/>
      <c r="S13" s="78"/>
      <c r="T13" s="78"/>
      <c r="U13" s="78"/>
      <c r="V13" s="78"/>
      <c r="W13" s="78"/>
      <c r="X13" s="78"/>
      <c r="Y13" s="78"/>
      <c r="Z13" s="78"/>
      <c r="AA13" s="78"/>
      <c r="AB13" s="78"/>
      <c r="AC13" s="78"/>
      <c r="AD13" s="78"/>
      <c r="AE13" s="78"/>
      <c r="AF13" s="78"/>
      <c r="AG13" s="78"/>
      <c r="AH13" s="78"/>
      <c r="AI13" s="78"/>
      <c r="AJ13" s="78"/>
      <c r="AK13" s="78"/>
      <c r="AL13" s="78"/>
      <c r="AM13" s="57"/>
      <c r="AN13" s="57"/>
      <c r="AO13" s="57"/>
      <c r="AP13" s="57"/>
      <c r="AQ13" s="57"/>
    </row>
    <row r="14" spans="1:43" ht="12.75" customHeight="1">
      <c r="A14" s="175"/>
      <c r="B14" s="431" t="s">
        <v>226</v>
      </c>
      <c r="C14" s="474">
        <f t="shared" si="0"/>
        <v>0</v>
      </c>
      <c r="D14" s="222">
        <f>'Cash Flow Detail'!D96</f>
        <v>0</v>
      </c>
      <c r="E14" s="222">
        <f>'Cash Flow Detail'!E96</f>
        <v>0</v>
      </c>
      <c r="F14" s="222">
        <f>'Cash Flow Detail'!F96</f>
        <v>0</v>
      </c>
      <c r="G14" s="222">
        <f>'Cash Flow Detail'!G96</f>
        <v>0</v>
      </c>
      <c r="H14" s="222">
        <f>'Cash Flow Detail'!H96</f>
        <v>0</v>
      </c>
      <c r="I14" s="222">
        <f>'Cash Flow Detail'!I96</f>
        <v>0</v>
      </c>
      <c r="J14" s="222">
        <f>'Cash Flow Detail'!J96</f>
        <v>0</v>
      </c>
      <c r="K14" s="222">
        <f>'Cash Flow Detail'!K96</f>
        <v>0</v>
      </c>
      <c r="L14" s="222">
        <f>'Cash Flow Detail'!L96</f>
        <v>0</v>
      </c>
      <c r="M14" s="222">
        <f>'Cash Flow Detail'!M96</f>
        <v>0</v>
      </c>
      <c r="N14" s="222">
        <f>'Cash Flow Detail'!N96</f>
        <v>0</v>
      </c>
      <c r="O14" s="260">
        <f>'Cash Flow Detail'!O96</f>
        <v>0</v>
      </c>
      <c r="P14" s="78"/>
      <c r="Q14" s="78"/>
      <c r="R14" s="78"/>
      <c r="S14" s="78"/>
      <c r="T14" s="78"/>
      <c r="U14" s="78"/>
      <c r="V14" s="78"/>
      <c r="W14" s="78"/>
      <c r="X14" s="78"/>
      <c r="Y14" s="78"/>
      <c r="Z14" s="78"/>
      <c r="AA14" s="78"/>
      <c r="AB14" s="78"/>
      <c r="AC14" s="78"/>
      <c r="AD14" s="78"/>
      <c r="AE14" s="78"/>
      <c r="AF14" s="78"/>
      <c r="AG14" s="78"/>
      <c r="AH14" s="78"/>
      <c r="AI14" s="78"/>
      <c r="AJ14" s="78"/>
      <c r="AK14" s="78"/>
      <c r="AL14" s="78"/>
      <c r="AM14" s="57"/>
      <c r="AN14" s="57"/>
      <c r="AO14" s="57"/>
      <c r="AP14" s="57"/>
      <c r="AQ14" s="57"/>
    </row>
    <row r="15" spans="1:43" ht="12.75" customHeight="1">
      <c r="A15" s="62"/>
      <c r="B15" s="431" t="s">
        <v>247</v>
      </c>
      <c r="C15" s="474">
        <f t="shared" si="0"/>
        <v>0</v>
      </c>
      <c r="D15" s="222">
        <f>'Cash Flow Detail'!D97</f>
        <v>0</v>
      </c>
      <c r="E15" s="222">
        <f>'Cash Flow Detail'!E97</f>
        <v>0</v>
      </c>
      <c r="F15" s="222">
        <f>'Cash Flow Detail'!F97</f>
        <v>0</v>
      </c>
      <c r="G15" s="222">
        <f>'Cash Flow Detail'!G97</f>
        <v>0</v>
      </c>
      <c r="H15" s="222">
        <f>'Cash Flow Detail'!H97</f>
        <v>0</v>
      </c>
      <c r="I15" s="222">
        <f>'Cash Flow Detail'!I97</f>
        <v>0</v>
      </c>
      <c r="J15" s="222">
        <f>'Cash Flow Detail'!J97</f>
        <v>0</v>
      </c>
      <c r="K15" s="222">
        <f>'Cash Flow Detail'!K97</f>
        <v>0</v>
      </c>
      <c r="L15" s="222">
        <f>'Cash Flow Detail'!L97</f>
        <v>0</v>
      </c>
      <c r="M15" s="222">
        <f>'Cash Flow Detail'!M97</f>
        <v>0</v>
      </c>
      <c r="N15" s="222">
        <f>'Cash Flow Detail'!N97</f>
        <v>0</v>
      </c>
      <c r="O15" s="260">
        <f>'Cash Flow Detail'!O97</f>
        <v>0</v>
      </c>
      <c r="P15" s="78"/>
      <c r="Q15" s="78"/>
      <c r="R15" s="78"/>
      <c r="S15" s="78"/>
      <c r="T15" s="78"/>
      <c r="U15" s="78"/>
      <c r="V15" s="78"/>
      <c r="W15" s="78"/>
      <c r="X15" s="78"/>
      <c r="Y15" s="78"/>
      <c r="Z15" s="78"/>
      <c r="AA15" s="78"/>
      <c r="AB15" s="78"/>
      <c r="AC15" s="78"/>
      <c r="AD15" s="78"/>
      <c r="AE15" s="78"/>
      <c r="AF15" s="78"/>
      <c r="AG15" s="78"/>
      <c r="AH15" s="78"/>
      <c r="AI15" s="78"/>
      <c r="AJ15" s="78"/>
      <c r="AK15" s="78"/>
      <c r="AL15" s="78"/>
      <c r="AM15" s="57"/>
      <c r="AN15" s="57"/>
      <c r="AO15" s="57"/>
      <c r="AP15" s="57"/>
      <c r="AQ15" s="57"/>
    </row>
    <row r="16" spans="1:43" ht="12.75" customHeight="1">
      <c r="A16" s="175"/>
      <c r="B16" s="421" t="s">
        <v>78</v>
      </c>
      <c r="C16" s="474">
        <f>SUM(D16:O16)</f>
        <v>0</v>
      </c>
      <c r="D16" s="222">
        <f>'Cash Flow Detail'!D103</f>
        <v>0</v>
      </c>
      <c r="E16" s="222">
        <f>'Cash Flow Detail'!E103</f>
        <v>0</v>
      </c>
      <c r="F16" s="222">
        <f>'Cash Flow Detail'!F103</f>
        <v>0</v>
      </c>
      <c r="G16" s="222">
        <f>'Cash Flow Detail'!G103</f>
        <v>0</v>
      </c>
      <c r="H16" s="222">
        <f>'Cash Flow Detail'!H103</f>
        <v>0</v>
      </c>
      <c r="I16" s="222">
        <f>'Cash Flow Detail'!I103</f>
        <v>0</v>
      </c>
      <c r="J16" s="222">
        <f>'Cash Flow Detail'!J103</f>
        <v>0</v>
      </c>
      <c r="K16" s="222">
        <f>'Cash Flow Detail'!K103</f>
        <v>0</v>
      </c>
      <c r="L16" s="222">
        <f>'Cash Flow Detail'!L103</f>
        <v>0</v>
      </c>
      <c r="M16" s="222">
        <f>'Cash Flow Detail'!M103</f>
        <v>0</v>
      </c>
      <c r="N16" s="222">
        <f>'Cash Flow Detail'!N103</f>
        <v>0</v>
      </c>
      <c r="O16" s="260">
        <f>'Cash Flow Detail'!O103</f>
        <v>0</v>
      </c>
      <c r="P16" s="78"/>
      <c r="Q16" s="78"/>
      <c r="R16" s="78"/>
      <c r="S16" s="78"/>
      <c r="T16" s="78"/>
      <c r="U16" s="78"/>
      <c r="V16" s="78"/>
      <c r="W16" s="78"/>
      <c r="X16" s="78"/>
      <c r="Y16" s="78"/>
      <c r="Z16" s="78"/>
      <c r="AA16" s="78"/>
      <c r="AB16" s="78"/>
      <c r="AC16" s="78"/>
      <c r="AD16" s="78"/>
      <c r="AE16" s="78"/>
      <c r="AF16" s="78"/>
      <c r="AG16" s="78"/>
      <c r="AH16" s="78"/>
      <c r="AI16" s="78"/>
      <c r="AJ16" s="78"/>
      <c r="AK16" s="78"/>
      <c r="AL16" s="78"/>
      <c r="AM16" s="57"/>
      <c r="AN16" s="57"/>
      <c r="AO16" s="57"/>
      <c r="AP16" s="57"/>
      <c r="AQ16" s="57"/>
    </row>
    <row r="17" spans="1:43" ht="12.75" customHeight="1">
      <c r="A17" s="62"/>
      <c r="B17" s="1058" t="s">
        <v>443</v>
      </c>
      <c r="C17" s="474">
        <f>SUM(D17:O17)</f>
        <v>0</v>
      </c>
      <c r="D17" s="239">
        <f>'Cash Flow Detail'!D104</f>
        <v>0</v>
      </c>
      <c r="E17" s="239">
        <f>'Cash Flow Detail'!E104</f>
        <v>0</v>
      </c>
      <c r="F17" s="239">
        <f>'Cash Flow Detail'!F104</f>
        <v>0</v>
      </c>
      <c r="G17" s="239">
        <f>'Cash Flow Detail'!G104</f>
        <v>0</v>
      </c>
      <c r="H17" s="239">
        <f>'Cash Flow Detail'!H104</f>
        <v>0</v>
      </c>
      <c r="I17" s="239">
        <f>'Cash Flow Detail'!I104</f>
        <v>0</v>
      </c>
      <c r="J17" s="239">
        <f>'Cash Flow Detail'!J104</f>
        <v>0</v>
      </c>
      <c r="K17" s="239">
        <f>'Cash Flow Detail'!K104</f>
        <v>0</v>
      </c>
      <c r="L17" s="239">
        <f>'Cash Flow Detail'!L104</f>
        <v>0</v>
      </c>
      <c r="M17" s="239">
        <f>'Cash Flow Detail'!M104</f>
        <v>0</v>
      </c>
      <c r="N17" s="239">
        <f>'Cash Flow Detail'!N104</f>
        <v>0</v>
      </c>
      <c r="O17" s="719">
        <f>'Cash Flow Detail'!O104</f>
        <v>0</v>
      </c>
      <c r="P17" s="78"/>
      <c r="Q17" s="78"/>
      <c r="R17" s="78"/>
      <c r="S17" s="78"/>
      <c r="T17" s="78"/>
      <c r="U17" s="78"/>
      <c r="V17" s="78"/>
      <c r="W17" s="78"/>
      <c r="X17" s="78"/>
      <c r="Y17" s="78"/>
      <c r="Z17" s="78"/>
      <c r="AA17" s="78"/>
      <c r="AB17" s="78"/>
      <c r="AC17" s="78"/>
      <c r="AD17" s="78"/>
      <c r="AE17" s="78"/>
      <c r="AF17" s="78"/>
      <c r="AG17" s="78"/>
      <c r="AH17" s="78"/>
      <c r="AI17" s="78"/>
      <c r="AJ17" s="78"/>
      <c r="AK17" s="78"/>
      <c r="AL17" s="78"/>
      <c r="AM17" s="57"/>
      <c r="AN17" s="57"/>
      <c r="AO17" s="57"/>
      <c r="AP17" s="57"/>
      <c r="AQ17" s="57"/>
    </row>
    <row r="18" spans="1:43" ht="12.75" customHeight="1">
      <c r="A18" s="24"/>
      <c r="B18" s="470" t="s">
        <v>101</v>
      </c>
      <c r="C18" s="475">
        <f>SUM(C5:C17)</f>
        <v>0</v>
      </c>
      <c r="D18" s="412">
        <f>SUM(D5:D17)</f>
        <v>0</v>
      </c>
      <c r="E18" s="412">
        <f>SUM(E5:E17)</f>
        <v>0</v>
      </c>
      <c r="F18" s="412">
        <f aca="true" t="shared" si="1" ref="F18:O18">SUM(F5:F17)</f>
        <v>0</v>
      </c>
      <c r="G18" s="412">
        <f t="shared" si="1"/>
        <v>0</v>
      </c>
      <c r="H18" s="412">
        <f t="shared" si="1"/>
        <v>0</v>
      </c>
      <c r="I18" s="412">
        <f t="shared" si="1"/>
        <v>0</v>
      </c>
      <c r="J18" s="412">
        <f t="shared" si="1"/>
        <v>0</v>
      </c>
      <c r="K18" s="412">
        <f t="shared" si="1"/>
        <v>0</v>
      </c>
      <c r="L18" s="412">
        <f t="shared" si="1"/>
        <v>0</v>
      </c>
      <c r="M18" s="412">
        <f t="shared" si="1"/>
        <v>0</v>
      </c>
      <c r="N18" s="412">
        <f t="shared" si="1"/>
        <v>0</v>
      </c>
      <c r="O18" s="487">
        <f t="shared" si="1"/>
        <v>0</v>
      </c>
      <c r="P18" s="78"/>
      <c r="Q18" s="78"/>
      <c r="R18" s="78"/>
      <c r="S18" s="78"/>
      <c r="T18" s="78"/>
      <c r="U18" s="78"/>
      <c r="V18" s="78"/>
      <c r="W18" s="78"/>
      <c r="X18" s="78"/>
      <c r="Y18" s="78"/>
      <c r="Z18" s="78"/>
      <c r="AA18" s="78"/>
      <c r="AB18" s="78"/>
      <c r="AC18" s="78"/>
      <c r="AD18" s="78"/>
      <c r="AE18" s="78"/>
      <c r="AF18" s="78"/>
      <c r="AG18" s="78"/>
      <c r="AH18" s="78"/>
      <c r="AI18" s="78"/>
      <c r="AJ18" s="78"/>
      <c r="AK18" s="78"/>
      <c r="AL18" s="78"/>
      <c r="AM18" s="57"/>
      <c r="AN18" s="57"/>
      <c r="AO18" s="57"/>
      <c r="AP18" s="57"/>
      <c r="AQ18" s="57"/>
    </row>
    <row r="19" spans="1:43" ht="24" customHeight="1">
      <c r="A19" s="416" t="s">
        <v>343</v>
      </c>
      <c r="B19" s="485"/>
      <c r="C19" s="476"/>
      <c r="D19" s="413"/>
      <c r="E19" s="413"/>
      <c r="F19" s="413"/>
      <c r="G19" s="413"/>
      <c r="H19" s="413"/>
      <c r="I19" s="413"/>
      <c r="J19" s="413"/>
      <c r="K19" s="413"/>
      <c r="L19" s="413"/>
      <c r="M19" s="413"/>
      <c r="N19" s="413"/>
      <c r="O19" s="450"/>
      <c r="P19" s="78"/>
      <c r="Q19" s="78"/>
      <c r="R19" s="78"/>
      <c r="S19" s="78"/>
      <c r="T19" s="78"/>
      <c r="U19" s="78"/>
      <c r="V19" s="78"/>
      <c r="W19" s="78"/>
      <c r="X19" s="78"/>
      <c r="Y19" s="78"/>
      <c r="Z19" s="78"/>
      <c r="AA19" s="78"/>
      <c r="AB19" s="78"/>
      <c r="AC19" s="78"/>
      <c r="AD19" s="78"/>
      <c r="AE19" s="78"/>
      <c r="AF19" s="78"/>
      <c r="AG19" s="78"/>
      <c r="AH19" s="78"/>
      <c r="AI19" s="78"/>
      <c r="AJ19" s="78"/>
      <c r="AK19" s="78"/>
      <c r="AL19" s="78"/>
      <c r="AM19" s="57"/>
      <c r="AN19" s="57"/>
      <c r="AO19" s="57"/>
      <c r="AP19" s="57"/>
      <c r="AQ19" s="57"/>
    </row>
    <row r="20" spans="1:43" ht="12.75" customHeight="1">
      <c r="A20" s="1913" t="s">
        <v>358</v>
      </c>
      <c r="B20" s="494" t="s">
        <v>492</v>
      </c>
      <c r="C20" s="477">
        <f aca="true" t="shared" si="2" ref="C20:C57">SUM(D20:O20)</f>
        <v>0</v>
      </c>
      <c r="D20" s="222">
        <f>'Cash Flow Detail'!D109</f>
        <v>0</v>
      </c>
      <c r="E20" s="222">
        <f>'Cash Flow Detail'!E109</f>
        <v>0</v>
      </c>
      <c r="F20" s="222">
        <f>'Cash Flow Detail'!F109</f>
        <v>0</v>
      </c>
      <c r="G20" s="222">
        <f>'Cash Flow Detail'!G109</f>
        <v>0</v>
      </c>
      <c r="H20" s="222">
        <f>'Cash Flow Detail'!H109</f>
        <v>0</v>
      </c>
      <c r="I20" s="222">
        <f>'Cash Flow Detail'!I109</f>
        <v>0</v>
      </c>
      <c r="J20" s="222">
        <f>'Cash Flow Detail'!J109</f>
        <v>0</v>
      </c>
      <c r="K20" s="222">
        <f>'Cash Flow Detail'!K109</f>
        <v>0</v>
      </c>
      <c r="L20" s="222">
        <f>'Cash Flow Detail'!L109</f>
        <v>0</v>
      </c>
      <c r="M20" s="222">
        <f>'Cash Flow Detail'!M109</f>
        <v>0</v>
      </c>
      <c r="N20" s="222">
        <f>'Cash Flow Detail'!N109</f>
        <v>0</v>
      </c>
      <c r="O20" s="260">
        <f>'Cash Flow Detail'!O109</f>
        <v>0</v>
      </c>
      <c r="P20" s="78"/>
      <c r="Q20" s="78"/>
      <c r="R20" s="78"/>
      <c r="S20" s="78"/>
      <c r="T20" s="78"/>
      <c r="U20" s="78"/>
      <c r="V20" s="78"/>
      <c r="W20" s="78"/>
      <c r="X20" s="78"/>
      <c r="Y20" s="78"/>
      <c r="Z20" s="78"/>
      <c r="AA20" s="78"/>
      <c r="AB20" s="78"/>
      <c r="AC20" s="78"/>
      <c r="AD20" s="78"/>
      <c r="AE20" s="78"/>
      <c r="AF20" s="78"/>
      <c r="AG20" s="78"/>
      <c r="AH20" s="78"/>
      <c r="AI20" s="78"/>
      <c r="AJ20" s="78"/>
      <c r="AK20" s="78"/>
      <c r="AL20" s="78"/>
      <c r="AM20" s="57"/>
      <c r="AN20" s="57"/>
      <c r="AO20" s="57"/>
      <c r="AP20" s="57"/>
      <c r="AQ20" s="57"/>
    </row>
    <row r="21" spans="1:43" ht="12.75" customHeight="1">
      <c r="A21" s="1914"/>
      <c r="B21" s="484" t="s">
        <v>59</v>
      </c>
      <c r="C21" s="477">
        <f t="shared" si="2"/>
        <v>0</v>
      </c>
      <c r="D21" s="222">
        <f>'Cash Flow Detail'!D110</f>
        <v>0</v>
      </c>
      <c r="E21" s="222">
        <f>'Cash Flow Detail'!E110</f>
        <v>0</v>
      </c>
      <c r="F21" s="222">
        <f>'Cash Flow Detail'!F110</f>
        <v>0</v>
      </c>
      <c r="G21" s="222">
        <f>'Cash Flow Detail'!G110</f>
        <v>0</v>
      </c>
      <c r="H21" s="222">
        <f>'Cash Flow Detail'!H110</f>
        <v>0</v>
      </c>
      <c r="I21" s="222">
        <f>'Cash Flow Detail'!I110</f>
        <v>0</v>
      </c>
      <c r="J21" s="222">
        <f>'Cash Flow Detail'!J110</f>
        <v>0</v>
      </c>
      <c r="K21" s="222">
        <f>'Cash Flow Detail'!K110</f>
        <v>0</v>
      </c>
      <c r="L21" s="222">
        <f>'Cash Flow Detail'!L110</f>
        <v>0</v>
      </c>
      <c r="M21" s="222">
        <f>'Cash Flow Detail'!M110</f>
        <v>0</v>
      </c>
      <c r="N21" s="222">
        <f>'Cash Flow Detail'!N110</f>
        <v>0</v>
      </c>
      <c r="O21" s="260">
        <f>'Cash Flow Detail'!O110</f>
        <v>0</v>
      </c>
      <c r="P21" s="78"/>
      <c r="Q21" s="78"/>
      <c r="R21" s="78"/>
      <c r="S21" s="78"/>
      <c r="T21" s="78"/>
      <c r="U21" s="78"/>
      <c r="V21" s="78"/>
      <c r="W21" s="78"/>
      <c r="X21" s="78"/>
      <c r="Y21" s="78"/>
      <c r="Z21" s="78"/>
      <c r="AA21" s="78"/>
      <c r="AB21" s="78"/>
      <c r="AC21" s="78"/>
      <c r="AD21" s="78"/>
      <c r="AE21" s="78"/>
      <c r="AF21" s="78"/>
      <c r="AG21" s="78"/>
      <c r="AH21" s="78"/>
      <c r="AI21" s="78"/>
      <c r="AJ21" s="78"/>
      <c r="AK21" s="78"/>
      <c r="AL21" s="78"/>
      <c r="AM21" s="57"/>
      <c r="AN21" s="57"/>
      <c r="AO21" s="57"/>
      <c r="AP21" s="57"/>
      <c r="AQ21" s="57"/>
    </row>
    <row r="22" spans="1:43" ht="12.75" customHeight="1">
      <c r="A22" s="175"/>
      <c r="B22" s="484" t="s">
        <v>200</v>
      </c>
      <c r="C22" s="477">
        <f t="shared" si="2"/>
        <v>0</v>
      </c>
      <c r="D22" s="222">
        <f>'Cash Flow Detail'!D111</f>
        <v>0</v>
      </c>
      <c r="E22" s="222">
        <f>'Cash Flow Detail'!E111</f>
        <v>0</v>
      </c>
      <c r="F22" s="222">
        <f>'Cash Flow Detail'!F111</f>
        <v>0</v>
      </c>
      <c r="G22" s="222">
        <f>'Cash Flow Detail'!G111</f>
        <v>0</v>
      </c>
      <c r="H22" s="222">
        <f>'Cash Flow Detail'!H111</f>
        <v>0</v>
      </c>
      <c r="I22" s="222">
        <f>'Cash Flow Detail'!I111</f>
        <v>0</v>
      </c>
      <c r="J22" s="222">
        <f>'Cash Flow Detail'!J111</f>
        <v>0</v>
      </c>
      <c r="K22" s="222">
        <f>'Cash Flow Detail'!K111</f>
        <v>0</v>
      </c>
      <c r="L22" s="222">
        <f>'Cash Flow Detail'!L111</f>
        <v>0</v>
      </c>
      <c r="M22" s="222">
        <f>'Cash Flow Detail'!M111</f>
        <v>0</v>
      </c>
      <c r="N22" s="222">
        <f>'Cash Flow Detail'!N111</f>
        <v>0</v>
      </c>
      <c r="O22" s="260">
        <f>'Cash Flow Detail'!O111</f>
        <v>0</v>
      </c>
      <c r="P22" s="78"/>
      <c r="Q22" s="78"/>
      <c r="R22" s="78"/>
      <c r="S22" s="78"/>
      <c r="T22" s="78"/>
      <c r="U22" s="78"/>
      <c r="V22" s="78"/>
      <c r="W22" s="78"/>
      <c r="X22" s="78"/>
      <c r="Y22" s="78"/>
      <c r="Z22" s="78"/>
      <c r="AA22" s="78"/>
      <c r="AB22" s="78"/>
      <c r="AC22" s="78"/>
      <c r="AD22" s="78"/>
      <c r="AE22" s="78"/>
      <c r="AF22" s="78"/>
      <c r="AG22" s="78"/>
      <c r="AH22" s="78"/>
      <c r="AI22" s="78"/>
      <c r="AJ22" s="78"/>
      <c r="AK22" s="78"/>
      <c r="AL22" s="78"/>
      <c r="AM22" s="57"/>
      <c r="AN22" s="57"/>
      <c r="AO22" s="57"/>
      <c r="AP22" s="57"/>
      <c r="AQ22" s="57"/>
    </row>
    <row r="23" spans="1:43" ht="12.75" customHeight="1">
      <c r="A23" s="175"/>
      <c r="B23" s="484" t="s">
        <v>80</v>
      </c>
      <c r="C23" s="477">
        <f t="shared" si="2"/>
        <v>0</v>
      </c>
      <c r="D23" s="222">
        <f>'Cash Flow Detail'!D112</f>
        <v>0</v>
      </c>
      <c r="E23" s="222">
        <f>'Cash Flow Detail'!E112</f>
        <v>0</v>
      </c>
      <c r="F23" s="222">
        <f>'Cash Flow Detail'!F112</f>
        <v>0</v>
      </c>
      <c r="G23" s="222">
        <f>'Cash Flow Detail'!G112</f>
        <v>0</v>
      </c>
      <c r="H23" s="222">
        <f>'Cash Flow Detail'!H112</f>
        <v>0</v>
      </c>
      <c r="I23" s="222">
        <f>'Cash Flow Detail'!I112</f>
        <v>0</v>
      </c>
      <c r="J23" s="222">
        <f>'Cash Flow Detail'!J112</f>
        <v>0</v>
      </c>
      <c r="K23" s="222">
        <f>'Cash Flow Detail'!K112</f>
        <v>0</v>
      </c>
      <c r="L23" s="222">
        <f>'Cash Flow Detail'!L112</f>
        <v>0</v>
      </c>
      <c r="M23" s="222">
        <f>'Cash Flow Detail'!M112</f>
        <v>0</v>
      </c>
      <c r="N23" s="222">
        <f>'Cash Flow Detail'!N112</f>
        <v>0</v>
      </c>
      <c r="O23" s="260">
        <f>'Cash Flow Detail'!O112</f>
        <v>0</v>
      </c>
      <c r="P23" s="78"/>
      <c r="Q23" s="78"/>
      <c r="R23" s="78"/>
      <c r="S23" s="78"/>
      <c r="T23" s="78"/>
      <c r="U23" s="78"/>
      <c r="V23" s="78"/>
      <c r="W23" s="78"/>
      <c r="X23" s="78"/>
      <c r="Y23" s="78"/>
      <c r="Z23" s="78"/>
      <c r="AA23" s="78"/>
      <c r="AB23" s="78"/>
      <c r="AC23" s="78"/>
      <c r="AD23" s="78"/>
      <c r="AE23" s="78"/>
      <c r="AF23" s="78"/>
      <c r="AG23" s="78"/>
      <c r="AH23" s="78"/>
      <c r="AI23" s="78"/>
      <c r="AJ23" s="78"/>
      <c r="AK23" s="78"/>
      <c r="AL23" s="78"/>
      <c r="AM23" s="57"/>
      <c r="AN23" s="57"/>
      <c r="AO23" s="57"/>
      <c r="AP23" s="57"/>
      <c r="AQ23" s="57"/>
    </row>
    <row r="24" spans="1:43" ht="12.75" customHeight="1">
      <c r="A24" s="175"/>
      <c r="B24" s="484" t="s">
        <v>81</v>
      </c>
      <c r="C24" s="477">
        <f t="shared" si="2"/>
        <v>0</v>
      </c>
      <c r="D24" s="222">
        <f>'Cash Flow Detail'!D118</f>
        <v>0</v>
      </c>
      <c r="E24" s="222">
        <f>'Cash Flow Detail'!E118</f>
        <v>0</v>
      </c>
      <c r="F24" s="222">
        <f>'Cash Flow Detail'!F118</f>
        <v>0</v>
      </c>
      <c r="G24" s="222">
        <f>'Cash Flow Detail'!G118</f>
        <v>0</v>
      </c>
      <c r="H24" s="222">
        <f>'Cash Flow Detail'!H118</f>
        <v>0</v>
      </c>
      <c r="I24" s="222">
        <f>'Cash Flow Detail'!I118</f>
        <v>0</v>
      </c>
      <c r="J24" s="222">
        <f>'Cash Flow Detail'!J118</f>
        <v>0</v>
      </c>
      <c r="K24" s="222">
        <f>'Cash Flow Detail'!K118</f>
        <v>0</v>
      </c>
      <c r="L24" s="222">
        <f>'Cash Flow Detail'!L118</f>
        <v>0</v>
      </c>
      <c r="M24" s="222">
        <f>'Cash Flow Detail'!M118</f>
        <v>0</v>
      </c>
      <c r="N24" s="222">
        <f>'Cash Flow Detail'!N118</f>
        <v>0</v>
      </c>
      <c r="O24" s="260">
        <f>'Cash Flow Detail'!O118</f>
        <v>0</v>
      </c>
      <c r="P24" s="78"/>
      <c r="Q24" s="78"/>
      <c r="R24" s="78"/>
      <c r="S24" s="78"/>
      <c r="T24" s="78"/>
      <c r="U24" s="78"/>
      <c r="V24" s="78"/>
      <c r="W24" s="78"/>
      <c r="X24" s="78"/>
      <c r="Y24" s="78"/>
      <c r="Z24" s="78"/>
      <c r="AA24" s="78"/>
      <c r="AB24" s="78"/>
      <c r="AC24" s="78"/>
      <c r="AD24" s="78"/>
      <c r="AE24" s="78"/>
      <c r="AF24" s="78"/>
      <c r="AG24" s="78"/>
      <c r="AH24" s="78"/>
      <c r="AI24" s="78"/>
      <c r="AJ24" s="78"/>
      <c r="AK24" s="78"/>
      <c r="AL24" s="78"/>
      <c r="AM24" s="57"/>
      <c r="AN24" s="57"/>
      <c r="AO24" s="57"/>
      <c r="AP24" s="57"/>
      <c r="AQ24" s="57"/>
    </row>
    <row r="25" spans="1:43" ht="12.75" customHeight="1">
      <c r="A25" s="175"/>
      <c r="B25" s="469" t="s">
        <v>156</v>
      </c>
      <c r="C25" s="477">
        <f t="shared" si="2"/>
        <v>0</v>
      </c>
      <c r="D25" s="222">
        <f>'Cash Flow Detail'!D119</f>
        <v>0</v>
      </c>
      <c r="E25" s="222">
        <f>'Cash Flow Detail'!E119</f>
        <v>0</v>
      </c>
      <c r="F25" s="222">
        <f>'Cash Flow Detail'!F119</f>
        <v>0</v>
      </c>
      <c r="G25" s="222">
        <f>'Cash Flow Detail'!G119</f>
        <v>0</v>
      </c>
      <c r="H25" s="222">
        <f>'Cash Flow Detail'!H119</f>
        <v>0</v>
      </c>
      <c r="I25" s="222">
        <f>'Cash Flow Detail'!I119</f>
        <v>0</v>
      </c>
      <c r="J25" s="222">
        <f>'Cash Flow Detail'!J119</f>
        <v>0</v>
      </c>
      <c r="K25" s="222">
        <f>'Cash Flow Detail'!K119</f>
        <v>0</v>
      </c>
      <c r="L25" s="222">
        <f>'Cash Flow Detail'!L119</f>
        <v>0</v>
      </c>
      <c r="M25" s="222">
        <f>'Cash Flow Detail'!M119</f>
        <v>0</v>
      </c>
      <c r="N25" s="222">
        <f>'Cash Flow Detail'!N119</f>
        <v>0</v>
      </c>
      <c r="O25" s="260">
        <f>'Cash Flow Detail'!O119</f>
        <v>0</v>
      </c>
      <c r="P25" s="78"/>
      <c r="Q25" s="78"/>
      <c r="R25" s="78"/>
      <c r="S25" s="78"/>
      <c r="T25" s="78"/>
      <c r="U25" s="78"/>
      <c r="V25" s="78"/>
      <c r="W25" s="78"/>
      <c r="X25" s="78"/>
      <c r="Y25" s="78"/>
      <c r="Z25" s="78"/>
      <c r="AA25" s="78"/>
      <c r="AB25" s="78"/>
      <c r="AC25" s="78"/>
      <c r="AD25" s="78"/>
      <c r="AE25" s="78"/>
      <c r="AF25" s="78"/>
      <c r="AG25" s="78"/>
      <c r="AH25" s="78"/>
      <c r="AI25" s="78"/>
      <c r="AJ25" s="78"/>
      <c r="AK25" s="78"/>
      <c r="AL25" s="78"/>
      <c r="AM25" s="57"/>
      <c r="AN25" s="57"/>
      <c r="AO25" s="57"/>
      <c r="AP25" s="57"/>
      <c r="AQ25" s="57"/>
    </row>
    <row r="26" spans="1:43" ht="12.75" customHeight="1">
      <c r="A26" s="175"/>
      <c r="B26" s="421" t="s">
        <v>199</v>
      </c>
      <c r="C26" s="477">
        <f t="shared" si="2"/>
        <v>0</v>
      </c>
      <c r="D26" s="222">
        <f>'Cash Flow Detail'!D120</f>
        <v>0</v>
      </c>
      <c r="E26" s="222">
        <f>'Cash Flow Detail'!E120</f>
        <v>0</v>
      </c>
      <c r="F26" s="222">
        <f>'Cash Flow Detail'!F120</f>
        <v>0</v>
      </c>
      <c r="G26" s="222">
        <f>'Cash Flow Detail'!G120</f>
        <v>0</v>
      </c>
      <c r="H26" s="222">
        <f>'Cash Flow Detail'!H120</f>
        <v>0</v>
      </c>
      <c r="I26" s="222">
        <f>'Cash Flow Detail'!I120</f>
        <v>0</v>
      </c>
      <c r="J26" s="222">
        <f>'Cash Flow Detail'!J120</f>
        <v>0</v>
      </c>
      <c r="K26" s="222">
        <f>'Cash Flow Detail'!K120</f>
        <v>0</v>
      </c>
      <c r="L26" s="222">
        <f>'Cash Flow Detail'!L120</f>
        <v>0</v>
      </c>
      <c r="M26" s="222">
        <f>'Cash Flow Detail'!M120</f>
        <v>0</v>
      </c>
      <c r="N26" s="222">
        <f>'Cash Flow Detail'!N120</f>
        <v>0</v>
      </c>
      <c r="O26" s="260">
        <f>'Cash Flow Detail'!O120</f>
        <v>0</v>
      </c>
      <c r="P26" s="78"/>
      <c r="Q26" s="78"/>
      <c r="R26" s="78"/>
      <c r="S26" s="78"/>
      <c r="T26" s="78"/>
      <c r="U26" s="78"/>
      <c r="V26" s="78"/>
      <c r="W26" s="78"/>
      <c r="X26" s="78"/>
      <c r="Y26" s="78"/>
      <c r="Z26" s="78"/>
      <c r="AA26" s="78"/>
      <c r="AB26" s="78"/>
      <c r="AC26" s="78"/>
      <c r="AD26" s="78"/>
      <c r="AE26" s="78"/>
      <c r="AF26" s="78"/>
      <c r="AG26" s="78"/>
      <c r="AH26" s="78"/>
      <c r="AI26" s="78"/>
      <c r="AJ26" s="78"/>
      <c r="AK26" s="78"/>
      <c r="AL26" s="78"/>
      <c r="AM26" s="57"/>
      <c r="AN26" s="57"/>
      <c r="AO26" s="57"/>
      <c r="AP26" s="57"/>
      <c r="AQ26" s="57"/>
    </row>
    <row r="27" spans="1:43" ht="12.75" customHeight="1">
      <c r="A27" s="175"/>
      <c r="B27" s="421" t="s">
        <v>61</v>
      </c>
      <c r="C27" s="477">
        <f t="shared" si="2"/>
        <v>0</v>
      </c>
      <c r="D27" s="222">
        <f>'Cash Flow Detail'!D121</f>
        <v>0</v>
      </c>
      <c r="E27" s="222">
        <f>'Cash Flow Detail'!E121</f>
        <v>0</v>
      </c>
      <c r="F27" s="222">
        <f>'Cash Flow Detail'!F121</f>
        <v>0</v>
      </c>
      <c r="G27" s="222">
        <f>'Cash Flow Detail'!G121</f>
        <v>0</v>
      </c>
      <c r="H27" s="222">
        <f>'Cash Flow Detail'!H121</f>
        <v>0</v>
      </c>
      <c r="I27" s="222">
        <f>'Cash Flow Detail'!I121</f>
        <v>0</v>
      </c>
      <c r="J27" s="222">
        <f>'Cash Flow Detail'!J121</f>
        <v>0</v>
      </c>
      <c r="K27" s="222">
        <f>'Cash Flow Detail'!K121</f>
        <v>0</v>
      </c>
      <c r="L27" s="222">
        <f>'Cash Flow Detail'!L121</f>
        <v>0</v>
      </c>
      <c r="M27" s="222">
        <f>'Cash Flow Detail'!M121</f>
        <v>0</v>
      </c>
      <c r="N27" s="222">
        <f>'Cash Flow Detail'!N121</f>
        <v>0</v>
      </c>
      <c r="O27" s="260">
        <f>'Cash Flow Detail'!O121</f>
        <v>0</v>
      </c>
      <c r="P27" s="78"/>
      <c r="Q27" s="78"/>
      <c r="R27" s="78"/>
      <c r="S27" s="78"/>
      <c r="T27" s="78"/>
      <c r="U27" s="78"/>
      <c r="V27" s="78"/>
      <c r="W27" s="78"/>
      <c r="X27" s="78"/>
      <c r="Y27" s="78"/>
      <c r="Z27" s="78"/>
      <c r="AA27" s="78"/>
      <c r="AB27" s="78"/>
      <c r="AC27" s="78"/>
      <c r="AD27" s="78"/>
      <c r="AE27" s="78"/>
      <c r="AF27" s="78"/>
      <c r="AG27" s="78"/>
      <c r="AH27" s="78"/>
      <c r="AI27" s="78"/>
      <c r="AJ27" s="78"/>
      <c r="AK27" s="78"/>
      <c r="AL27" s="78"/>
      <c r="AM27" s="57"/>
      <c r="AN27" s="57"/>
      <c r="AO27" s="57"/>
      <c r="AP27" s="57"/>
      <c r="AQ27" s="57"/>
    </row>
    <row r="28" spans="1:43" ht="12.75" customHeight="1">
      <c r="A28" s="175"/>
      <c r="B28" s="421" t="s">
        <v>283</v>
      </c>
      <c r="C28" s="477">
        <f t="shared" si="2"/>
        <v>0</v>
      </c>
      <c r="D28" s="222">
        <f>'Cash Flow Detail'!D122</f>
        <v>0</v>
      </c>
      <c r="E28" s="222">
        <f>'Cash Flow Detail'!E122</f>
        <v>0</v>
      </c>
      <c r="F28" s="222">
        <f>'Cash Flow Detail'!F122</f>
        <v>0</v>
      </c>
      <c r="G28" s="222">
        <f>'Cash Flow Detail'!G122</f>
        <v>0</v>
      </c>
      <c r="H28" s="222">
        <f>'Cash Flow Detail'!H122</f>
        <v>0</v>
      </c>
      <c r="I28" s="222">
        <f>'Cash Flow Detail'!I122</f>
        <v>0</v>
      </c>
      <c r="J28" s="222">
        <f>'Cash Flow Detail'!J122</f>
        <v>0</v>
      </c>
      <c r="K28" s="222">
        <f>'Cash Flow Detail'!K122</f>
        <v>0</v>
      </c>
      <c r="L28" s="222">
        <f>'Cash Flow Detail'!L122</f>
        <v>0</v>
      </c>
      <c r="M28" s="222">
        <f>'Cash Flow Detail'!M122</f>
        <v>0</v>
      </c>
      <c r="N28" s="222">
        <f>'Cash Flow Detail'!N122</f>
        <v>0</v>
      </c>
      <c r="O28" s="260">
        <f>'Cash Flow Detail'!O122</f>
        <v>0</v>
      </c>
      <c r="P28" s="78"/>
      <c r="Q28" s="78"/>
      <c r="R28" s="78"/>
      <c r="S28" s="78"/>
      <c r="T28" s="78"/>
      <c r="U28" s="78"/>
      <c r="V28" s="78"/>
      <c r="W28" s="78"/>
      <c r="X28" s="78"/>
      <c r="Y28" s="78"/>
      <c r="Z28" s="78"/>
      <c r="AA28" s="78"/>
      <c r="AB28" s="78"/>
      <c r="AC28" s="78"/>
      <c r="AD28" s="78"/>
      <c r="AE28" s="78"/>
      <c r="AF28" s="78"/>
      <c r="AG28" s="78"/>
      <c r="AH28" s="78"/>
      <c r="AI28" s="78"/>
      <c r="AJ28" s="78"/>
      <c r="AK28" s="78"/>
      <c r="AL28" s="78"/>
      <c r="AM28" s="57"/>
      <c r="AN28" s="57"/>
      <c r="AO28" s="57"/>
      <c r="AP28" s="57"/>
      <c r="AQ28" s="57"/>
    </row>
    <row r="29" spans="1:43" ht="12.75" customHeight="1">
      <c r="A29" s="175"/>
      <c r="B29" s="421" t="s">
        <v>284</v>
      </c>
      <c r="C29" s="477">
        <f t="shared" si="2"/>
        <v>0</v>
      </c>
      <c r="D29" s="222">
        <f>'Cash Flow Detail'!D123</f>
        <v>0</v>
      </c>
      <c r="E29" s="222">
        <f>'Cash Flow Detail'!E123</f>
        <v>0</v>
      </c>
      <c r="F29" s="222">
        <f>'Cash Flow Detail'!F123</f>
        <v>0</v>
      </c>
      <c r="G29" s="222">
        <f>'Cash Flow Detail'!G123</f>
        <v>0</v>
      </c>
      <c r="H29" s="222">
        <f>'Cash Flow Detail'!H123</f>
        <v>0</v>
      </c>
      <c r="I29" s="222">
        <f>'Cash Flow Detail'!I123</f>
        <v>0</v>
      </c>
      <c r="J29" s="222">
        <f>'Cash Flow Detail'!J123</f>
        <v>0</v>
      </c>
      <c r="K29" s="222">
        <f>'Cash Flow Detail'!K123</f>
        <v>0</v>
      </c>
      <c r="L29" s="222">
        <f>'Cash Flow Detail'!L123</f>
        <v>0</v>
      </c>
      <c r="M29" s="222">
        <f>'Cash Flow Detail'!M123</f>
        <v>0</v>
      </c>
      <c r="N29" s="222">
        <f>'Cash Flow Detail'!N123</f>
        <v>0</v>
      </c>
      <c r="O29" s="260">
        <f>'Cash Flow Detail'!O123</f>
        <v>0</v>
      </c>
      <c r="P29" s="78"/>
      <c r="Q29" s="78"/>
      <c r="R29" s="78"/>
      <c r="S29" s="78"/>
      <c r="T29" s="78"/>
      <c r="U29" s="78"/>
      <c r="V29" s="78"/>
      <c r="W29" s="78"/>
      <c r="X29" s="78"/>
      <c r="Y29" s="78"/>
      <c r="Z29" s="78"/>
      <c r="AA29" s="78"/>
      <c r="AB29" s="78"/>
      <c r="AC29" s="78"/>
      <c r="AD29" s="78"/>
      <c r="AE29" s="78"/>
      <c r="AF29" s="78"/>
      <c r="AG29" s="78"/>
      <c r="AH29" s="78"/>
      <c r="AI29" s="78"/>
      <c r="AJ29" s="78"/>
      <c r="AK29" s="78"/>
      <c r="AL29" s="78"/>
      <c r="AM29" s="57"/>
      <c r="AN29" s="57"/>
      <c r="AO29" s="57"/>
      <c r="AP29" s="57"/>
      <c r="AQ29" s="57"/>
    </row>
    <row r="30" spans="1:43" ht="12.75" customHeight="1">
      <c r="A30" s="175"/>
      <c r="B30" s="421" t="s">
        <v>83</v>
      </c>
      <c r="C30" s="477">
        <f t="shared" si="2"/>
        <v>0</v>
      </c>
      <c r="D30" s="222">
        <f>'Cash Flow Detail'!D124</f>
        <v>0</v>
      </c>
      <c r="E30" s="222">
        <f>'Cash Flow Detail'!E124</f>
        <v>0</v>
      </c>
      <c r="F30" s="222">
        <f>'Cash Flow Detail'!F124</f>
        <v>0</v>
      </c>
      <c r="G30" s="222">
        <f>'Cash Flow Detail'!G124</f>
        <v>0</v>
      </c>
      <c r="H30" s="222">
        <f>'Cash Flow Detail'!H124</f>
        <v>0</v>
      </c>
      <c r="I30" s="222">
        <f>'Cash Flow Detail'!I124</f>
        <v>0</v>
      </c>
      <c r="J30" s="222">
        <f>'Cash Flow Detail'!J124</f>
        <v>0</v>
      </c>
      <c r="K30" s="222">
        <f>'Cash Flow Detail'!K124</f>
        <v>0</v>
      </c>
      <c r="L30" s="222">
        <f>'Cash Flow Detail'!L124</f>
        <v>0</v>
      </c>
      <c r="M30" s="222">
        <f>'Cash Flow Detail'!M124</f>
        <v>0</v>
      </c>
      <c r="N30" s="222">
        <f>'Cash Flow Detail'!N124</f>
        <v>0</v>
      </c>
      <c r="O30" s="260">
        <f>'Cash Flow Detail'!O124</f>
        <v>0</v>
      </c>
      <c r="P30" s="78"/>
      <c r="Q30" s="78"/>
      <c r="R30" s="78"/>
      <c r="S30" s="78"/>
      <c r="T30" s="78"/>
      <c r="U30" s="78"/>
      <c r="V30" s="78"/>
      <c r="W30" s="78"/>
      <c r="X30" s="78"/>
      <c r="Y30" s="78"/>
      <c r="Z30" s="78"/>
      <c r="AA30" s="78"/>
      <c r="AB30" s="78"/>
      <c r="AC30" s="78"/>
      <c r="AD30" s="78"/>
      <c r="AE30" s="78"/>
      <c r="AF30" s="78"/>
      <c r="AG30" s="78"/>
      <c r="AH30" s="78"/>
      <c r="AI30" s="78"/>
      <c r="AJ30" s="78"/>
      <c r="AK30" s="78"/>
      <c r="AL30" s="78"/>
      <c r="AM30" s="57"/>
      <c r="AN30" s="57"/>
      <c r="AO30" s="57"/>
      <c r="AP30" s="57"/>
      <c r="AQ30" s="57"/>
    </row>
    <row r="31" spans="1:43" ht="12.75" customHeight="1">
      <c r="A31" s="175"/>
      <c r="B31" s="421" t="s">
        <v>85</v>
      </c>
      <c r="C31" s="477">
        <f t="shared" si="2"/>
        <v>0</v>
      </c>
      <c r="D31" s="222">
        <f>'Cash Flow Detail'!D133</f>
        <v>0</v>
      </c>
      <c r="E31" s="222">
        <f>'Cash Flow Detail'!E133</f>
        <v>0</v>
      </c>
      <c r="F31" s="222">
        <f>'Cash Flow Detail'!F133</f>
        <v>0</v>
      </c>
      <c r="G31" s="222">
        <f>'Cash Flow Detail'!G133</f>
        <v>0</v>
      </c>
      <c r="H31" s="222">
        <f>'Cash Flow Detail'!H133</f>
        <v>0</v>
      </c>
      <c r="I31" s="222">
        <f>'Cash Flow Detail'!I133</f>
        <v>0</v>
      </c>
      <c r="J31" s="222">
        <f>'Cash Flow Detail'!J133</f>
        <v>0</v>
      </c>
      <c r="K31" s="222">
        <f>'Cash Flow Detail'!K133</f>
        <v>0</v>
      </c>
      <c r="L31" s="222">
        <f>'Cash Flow Detail'!L133</f>
        <v>0</v>
      </c>
      <c r="M31" s="222">
        <f>'Cash Flow Detail'!M133</f>
        <v>0</v>
      </c>
      <c r="N31" s="222">
        <f>'Cash Flow Detail'!N133</f>
        <v>0</v>
      </c>
      <c r="O31" s="260">
        <f>'Cash Flow Detail'!O133</f>
        <v>0</v>
      </c>
      <c r="P31" s="78"/>
      <c r="Q31" s="78"/>
      <c r="R31" s="78"/>
      <c r="S31" s="78"/>
      <c r="T31" s="78"/>
      <c r="U31" s="78"/>
      <c r="V31" s="78"/>
      <c r="W31" s="78"/>
      <c r="X31" s="78"/>
      <c r="Y31" s="78"/>
      <c r="Z31" s="78"/>
      <c r="AA31" s="78"/>
      <c r="AB31" s="78"/>
      <c r="AC31" s="78"/>
      <c r="AD31" s="78"/>
      <c r="AE31" s="78"/>
      <c r="AF31" s="78"/>
      <c r="AG31" s="78"/>
      <c r="AH31" s="78"/>
      <c r="AI31" s="78"/>
      <c r="AJ31" s="78"/>
      <c r="AK31" s="78"/>
      <c r="AL31" s="78"/>
      <c r="AM31" s="57"/>
      <c r="AN31" s="57"/>
      <c r="AO31" s="57"/>
      <c r="AP31" s="57"/>
      <c r="AQ31" s="57"/>
    </row>
    <row r="32" spans="1:43" ht="12.75" customHeight="1">
      <c r="A32" s="175"/>
      <c r="B32" s="421" t="s">
        <v>275</v>
      </c>
      <c r="C32" s="477">
        <f t="shared" si="2"/>
        <v>0</v>
      </c>
      <c r="D32" s="222">
        <f>'Cash Flow Detail'!D144</f>
        <v>0</v>
      </c>
      <c r="E32" s="222">
        <f>'Cash Flow Detail'!E144</f>
        <v>0</v>
      </c>
      <c r="F32" s="222">
        <f>'Cash Flow Detail'!F144</f>
        <v>0</v>
      </c>
      <c r="G32" s="222">
        <f>'Cash Flow Detail'!G144</f>
        <v>0</v>
      </c>
      <c r="H32" s="222">
        <f>'Cash Flow Detail'!H144</f>
        <v>0</v>
      </c>
      <c r="I32" s="222">
        <f>'Cash Flow Detail'!I144</f>
        <v>0</v>
      </c>
      <c r="J32" s="222">
        <f>'Cash Flow Detail'!J144</f>
        <v>0</v>
      </c>
      <c r="K32" s="222">
        <f>'Cash Flow Detail'!K144</f>
        <v>0</v>
      </c>
      <c r="L32" s="222">
        <f>'Cash Flow Detail'!L144</f>
        <v>0</v>
      </c>
      <c r="M32" s="222">
        <f>'Cash Flow Detail'!M144</f>
        <v>0</v>
      </c>
      <c r="N32" s="222">
        <f>'Cash Flow Detail'!N144</f>
        <v>0</v>
      </c>
      <c r="O32" s="260">
        <f>'Cash Flow Detail'!O144</f>
        <v>0</v>
      </c>
      <c r="P32" s="78"/>
      <c r="Q32" s="78"/>
      <c r="R32" s="78"/>
      <c r="S32" s="78"/>
      <c r="T32" s="78"/>
      <c r="U32" s="78"/>
      <c r="V32" s="78"/>
      <c r="W32" s="78"/>
      <c r="X32" s="78"/>
      <c r="Y32" s="78"/>
      <c r="Z32" s="78"/>
      <c r="AA32" s="78"/>
      <c r="AB32" s="78"/>
      <c r="AC32" s="78"/>
      <c r="AD32" s="78"/>
      <c r="AE32" s="78"/>
      <c r="AF32" s="78"/>
      <c r="AG32" s="78"/>
      <c r="AH32" s="78"/>
      <c r="AI32" s="78"/>
      <c r="AJ32" s="78"/>
      <c r="AK32" s="78"/>
      <c r="AL32" s="78"/>
      <c r="AM32" s="57"/>
      <c r="AN32" s="57"/>
      <c r="AO32" s="57"/>
      <c r="AP32" s="57"/>
      <c r="AQ32" s="57"/>
    </row>
    <row r="33" spans="1:43" ht="12.75" customHeight="1">
      <c r="A33" s="175"/>
      <c r="B33" s="421" t="s">
        <v>84</v>
      </c>
      <c r="C33" s="477">
        <f t="shared" si="2"/>
        <v>0</v>
      </c>
      <c r="D33" s="222">
        <f>'Cash Flow Detail'!D145</f>
        <v>0</v>
      </c>
      <c r="E33" s="222">
        <f>'Cash Flow Detail'!E145</f>
        <v>0</v>
      </c>
      <c r="F33" s="222">
        <f>'Cash Flow Detail'!F145</f>
        <v>0</v>
      </c>
      <c r="G33" s="222">
        <f>'Cash Flow Detail'!G145</f>
        <v>0</v>
      </c>
      <c r="H33" s="222">
        <f>'Cash Flow Detail'!H145</f>
        <v>0</v>
      </c>
      <c r="I33" s="222">
        <f>'Cash Flow Detail'!I145</f>
        <v>0</v>
      </c>
      <c r="J33" s="222">
        <f>'Cash Flow Detail'!J145</f>
        <v>0</v>
      </c>
      <c r="K33" s="222">
        <f>'Cash Flow Detail'!K145</f>
        <v>0</v>
      </c>
      <c r="L33" s="222">
        <f>'Cash Flow Detail'!L145</f>
        <v>0</v>
      </c>
      <c r="M33" s="222">
        <f>'Cash Flow Detail'!M145</f>
        <v>0</v>
      </c>
      <c r="N33" s="222">
        <f>'Cash Flow Detail'!N145</f>
        <v>0</v>
      </c>
      <c r="O33" s="260">
        <f>'Cash Flow Detail'!O145</f>
        <v>0</v>
      </c>
      <c r="P33" s="78"/>
      <c r="Q33" s="78"/>
      <c r="R33" s="78"/>
      <c r="S33" s="78"/>
      <c r="T33" s="78"/>
      <c r="U33" s="78"/>
      <c r="V33" s="78"/>
      <c r="W33" s="78"/>
      <c r="X33" s="78"/>
      <c r="Y33" s="78"/>
      <c r="Z33" s="78"/>
      <c r="AA33" s="78"/>
      <c r="AB33" s="78"/>
      <c r="AC33" s="78"/>
      <c r="AD33" s="78"/>
      <c r="AE33" s="78"/>
      <c r="AF33" s="78"/>
      <c r="AG33" s="78"/>
      <c r="AH33" s="78"/>
      <c r="AI33" s="78"/>
      <c r="AJ33" s="78"/>
      <c r="AK33" s="78"/>
      <c r="AL33" s="78"/>
      <c r="AM33" s="57"/>
      <c r="AN33" s="57"/>
      <c r="AO33" s="57"/>
      <c r="AP33" s="57"/>
      <c r="AQ33" s="57"/>
    </row>
    <row r="34" spans="1:43" ht="12.75" customHeight="1">
      <c r="A34" s="175"/>
      <c r="B34" s="495" t="s">
        <v>86</v>
      </c>
      <c r="C34" s="477">
        <f t="shared" si="2"/>
        <v>0</v>
      </c>
      <c r="D34" s="222">
        <f>'Cash Flow Detail'!D151</f>
        <v>0</v>
      </c>
      <c r="E34" s="222">
        <f>'Cash Flow Detail'!E151</f>
        <v>0</v>
      </c>
      <c r="F34" s="222">
        <f>'Cash Flow Detail'!F151</f>
        <v>0</v>
      </c>
      <c r="G34" s="222">
        <f>'Cash Flow Detail'!G151</f>
        <v>0</v>
      </c>
      <c r="H34" s="222">
        <f>'Cash Flow Detail'!H151</f>
        <v>0</v>
      </c>
      <c r="I34" s="222">
        <f>'Cash Flow Detail'!I151</f>
        <v>0</v>
      </c>
      <c r="J34" s="222">
        <f>'Cash Flow Detail'!J151</f>
        <v>0</v>
      </c>
      <c r="K34" s="222">
        <f>'Cash Flow Detail'!K151</f>
        <v>0</v>
      </c>
      <c r="L34" s="222">
        <f>'Cash Flow Detail'!L151</f>
        <v>0</v>
      </c>
      <c r="M34" s="222">
        <f>'Cash Flow Detail'!M151</f>
        <v>0</v>
      </c>
      <c r="N34" s="222">
        <f>'Cash Flow Detail'!N151</f>
        <v>0</v>
      </c>
      <c r="O34" s="260">
        <f>'Cash Flow Detail'!O151</f>
        <v>0</v>
      </c>
      <c r="P34" s="78"/>
      <c r="Q34" s="78"/>
      <c r="R34" s="78"/>
      <c r="S34" s="78"/>
      <c r="T34" s="78"/>
      <c r="U34" s="78"/>
      <c r="V34" s="78"/>
      <c r="W34" s="78"/>
      <c r="X34" s="78"/>
      <c r="Y34" s="78"/>
      <c r="Z34" s="78"/>
      <c r="AA34" s="78"/>
      <c r="AB34" s="78"/>
      <c r="AC34" s="78"/>
      <c r="AD34" s="78"/>
      <c r="AE34" s="78"/>
      <c r="AF34" s="78"/>
      <c r="AG34" s="78"/>
      <c r="AH34" s="78"/>
      <c r="AI34" s="78"/>
      <c r="AJ34" s="78"/>
      <c r="AK34" s="78"/>
      <c r="AL34" s="78"/>
      <c r="AM34" s="57"/>
      <c r="AN34" s="57"/>
      <c r="AO34" s="57"/>
      <c r="AP34" s="57"/>
      <c r="AQ34" s="57"/>
    </row>
    <row r="35" spans="1:43" ht="12.75" customHeight="1">
      <c r="A35" s="174" t="s">
        <v>87</v>
      </c>
      <c r="B35" s="429" t="s">
        <v>62</v>
      </c>
      <c r="C35" s="477">
        <f t="shared" si="2"/>
        <v>0</v>
      </c>
      <c r="D35" s="222">
        <f>'Cash Flow Detail'!D152</f>
        <v>0</v>
      </c>
      <c r="E35" s="222">
        <f>'Cash Flow Detail'!E152</f>
        <v>0</v>
      </c>
      <c r="F35" s="222">
        <f>'Cash Flow Detail'!F152</f>
        <v>0</v>
      </c>
      <c r="G35" s="222">
        <f>'Cash Flow Detail'!G152</f>
        <v>0</v>
      </c>
      <c r="H35" s="222">
        <f>'Cash Flow Detail'!H152</f>
        <v>0</v>
      </c>
      <c r="I35" s="222">
        <f>'Cash Flow Detail'!I152</f>
        <v>0</v>
      </c>
      <c r="J35" s="222">
        <f>'Cash Flow Detail'!J152</f>
        <v>0</v>
      </c>
      <c r="K35" s="222">
        <f>'Cash Flow Detail'!K152</f>
        <v>0</v>
      </c>
      <c r="L35" s="222">
        <f>'Cash Flow Detail'!L152</f>
        <v>0</v>
      </c>
      <c r="M35" s="222">
        <f>'Cash Flow Detail'!M152</f>
        <v>0</v>
      </c>
      <c r="N35" s="222">
        <f>'Cash Flow Detail'!N152</f>
        <v>0</v>
      </c>
      <c r="O35" s="260">
        <f>'Cash Flow Detail'!O152</f>
        <v>0</v>
      </c>
      <c r="P35" s="78"/>
      <c r="Q35" s="78"/>
      <c r="R35" s="78"/>
      <c r="S35" s="78"/>
      <c r="T35" s="78"/>
      <c r="U35" s="78"/>
      <c r="V35" s="78"/>
      <c r="W35" s="78"/>
      <c r="X35" s="78"/>
      <c r="Y35" s="78"/>
      <c r="Z35" s="78"/>
      <c r="AA35" s="78"/>
      <c r="AB35" s="78"/>
      <c r="AC35" s="78"/>
      <c r="AD35" s="78"/>
      <c r="AE35" s="78"/>
      <c r="AF35" s="78"/>
      <c r="AG35" s="78"/>
      <c r="AH35" s="78"/>
      <c r="AI35" s="78"/>
      <c r="AJ35" s="78"/>
      <c r="AK35" s="78"/>
      <c r="AL35" s="78"/>
      <c r="AM35" s="57"/>
      <c r="AN35" s="57"/>
      <c r="AO35" s="57"/>
      <c r="AP35" s="57"/>
      <c r="AQ35" s="57"/>
    </row>
    <row r="36" spans="1:43" ht="12.75" customHeight="1">
      <c r="A36" s="175"/>
      <c r="B36" s="429" t="s">
        <v>63</v>
      </c>
      <c r="C36" s="477">
        <f t="shared" si="2"/>
        <v>0</v>
      </c>
      <c r="D36" s="222">
        <f>'Cash Flow Detail'!D153</f>
        <v>0</v>
      </c>
      <c r="E36" s="222">
        <f>'Cash Flow Detail'!E153</f>
        <v>0</v>
      </c>
      <c r="F36" s="222">
        <f>'Cash Flow Detail'!F153</f>
        <v>0</v>
      </c>
      <c r="G36" s="222">
        <f>'Cash Flow Detail'!G153</f>
        <v>0</v>
      </c>
      <c r="H36" s="222">
        <f>'Cash Flow Detail'!H153</f>
        <v>0</v>
      </c>
      <c r="I36" s="222">
        <f>'Cash Flow Detail'!I153</f>
        <v>0</v>
      </c>
      <c r="J36" s="222">
        <f>'Cash Flow Detail'!J153</f>
        <v>0</v>
      </c>
      <c r="K36" s="222">
        <f>'Cash Flow Detail'!K153</f>
        <v>0</v>
      </c>
      <c r="L36" s="222">
        <f>'Cash Flow Detail'!L153</f>
        <v>0</v>
      </c>
      <c r="M36" s="222">
        <f>'Cash Flow Detail'!M153</f>
        <v>0</v>
      </c>
      <c r="N36" s="222">
        <f>'Cash Flow Detail'!N153</f>
        <v>0</v>
      </c>
      <c r="O36" s="260">
        <f>'Cash Flow Detail'!O153</f>
        <v>0</v>
      </c>
      <c r="P36" s="78"/>
      <c r="Q36" s="78"/>
      <c r="R36" s="78"/>
      <c r="S36" s="78"/>
      <c r="T36" s="78"/>
      <c r="U36" s="78"/>
      <c r="V36" s="78"/>
      <c r="W36" s="78"/>
      <c r="X36" s="78"/>
      <c r="Y36" s="78"/>
      <c r="Z36" s="78"/>
      <c r="AA36" s="78"/>
      <c r="AB36" s="78"/>
      <c r="AC36" s="78"/>
      <c r="AD36" s="78"/>
      <c r="AE36" s="78"/>
      <c r="AF36" s="78"/>
      <c r="AG36" s="78"/>
      <c r="AH36" s="78"/>
      <c r="AI36" s="78"/>
      <c r="AJ36" s="78"/>
      <c r="AK36" s="78"/>
      <c r="AL36" s="78"/>
      <c r="AM36" s="57"/>
      <c r="AN36" s="57"/>
      <c r="AO36" s="57"/>
      <c r="AP36" s="57"/>
      <c r="AQ36" s="57"/>
    </row>
    <row r="37" spans="1:43" ht="12.75" customHeight="1">
      <c r="A37" s="175"/>
      <c r="B37" s="429" t="s">
        <v>77</v>
      </c>
      <c r="C37" s="477">
        <f t="shared" si="2"/>
        <v>0</v>
      </c>
      <c r="D37" s="222">
        <f>'Cash Flow Detail'!D154</f>
        <v>0</v>
      </c>
      <c r="E37" s="222">
        <f>'Cash Flow Detail'!E154</f>
        <v>0</v>
      </c>
      <c r="F37" s="222">
        <f>'Cash Flow Detail'!F154</f>
        <v>0</v>
      </c>
      <c r="G37" s="222">
        <f>'Cash Flow Detail'!G154</f>
        <v>0</v>
      </c>
      <c r="H37" s="222">
        <f>'Cash Flow Detail'!H154</f>
        <v>0</v>
      </c>
      <c r="I37" s="222">
        <f>'Cash Flow Detail'!I154</f>
        <v>0</v>
      </c>
      <c r="J37" s="222">
        <f>'Cash Flow Detail'!J154</f>
        <v>0</v>
      </c>
      <c r="K37" s="222">
        <f>'Cash Flow Detail'!K154</f>
        <v>0</v>
      </c>
      <c r="L37" s="222">
        <f>'Cash Flow Detail'!L154</f>
        <v>0</v>
      </c>
      <c r="M37" s="222">
        <f>'Cash Flow Detail'!M154</f>
        <v>0</v>
      </c>
      <c r="N37" s="222">
        <f>'Cash Flow Detail'!N154</f>
        <v>0</v>
      </c>
      <c r="O37" s="260">
        <f>'Cash Flow Detail'!O154</f>
        <v>0</v>
      </c>
      <c r="P37" s="78"/>
      <c r="Q37" s="78"/>
      <c r="R37" s="78"/>
      <c r="S37" s="78"/>
      <c r="T37" s="78"/>
      <c r="U37" s="78"/>
      <c r="V37" s="78"/>
      <c r="W37" s="78"/>
      <c r="X37" s="78"/>
      <c r="Y37" s="78"/>
      <c r="Z37" s="78"/>
      <c r="AA37" s="78"/>
      <c r="AB37" s="78"/>
      <c r="AC37" s="78"/>
      <c r="AD37" s="78"/>
      <c r="AE37" s="78"/>
      <c r="AF37" s="78"/>
      <c r="AG37" s="78"/>
      <c r="AH37" s="78"/>
      <c r="AI37" s="78"/>
      <c r="AJ37" s="78"/>
      <c r="AK37" s="78"/>
      <c r="AL37" s="78"/>
      <c r="AM37" s="57"/>
      <c r="AN37" s="57"/>
      <c r="AO37" s="57"/>
      <c r="AP37" s="57"/>
      <c r="AQ37" s="57"/>
    </row>
    <row r="38" spans="1:43" ht="12.75" customHeight="1">
      <c r="A38" s="174" t="s">
        <v>89</v>
      </c>
      <c r="B38" s="484" t="s">
        <v>64</v>
      </c>
      <c r="C38" s="477">
        <f t="shared" si="2"/>
        <v>0</v>
      </c>
      <c r="D38" s="222">
        <f>'Cash Flow Detail'!D155</f>
        <v>0</v>
      </c>
      <c r="E38" s="222">
        <f>'Cash Flow Detail'!E155</f>
        <v>0</v>
      </c>
      <c r="F38" s="222">
        <f>'Cash Flow Detail'!F155</f>
        <v>0</v>
      </c>
      <c r="G38" s="222">
        <f>'Cash Flow Detail'!G155</f>
        <v>0</v>
      </c>
      <c r="H38" s="222">
        <f>'Cash Flow Detail'!H155</f>
        <v>0</v>
      </c>
      <c r="I38" s="222">
        <f>'Cash Flow Detail'!I155</f>
        <v>0</v>
      </c>
      <c r="J38" s="222">
        <f>'Cash Flow Detail'!J155</f>
        <v>0</v>
      </c>
      <c r="K38" s="222">
        <f>'Cash Flow Detail'!K155</f>
        <v>0</v>
      </c>
      <c r="L38" s="222">
        <f>'Cash Flow Detail'!L155</f>
        <v>0</v>
      </c>
      <c r="M38" s="222">
        <f>'Cash Flow Detail'!M155</f>
        <v>0</v>
      </c>
      <c r="N38" s="222">
        <f>'Cash Flow Detail'!N155</f>
        <v>0</v>
      </c>
      <c r="O38" s="260">
        <f>'Cash Flow Detail'!O155</f>
        <v>0</v>
      </c>
      <c r="P38" s="78"/>
      <c r="Q38" s="78"/>
      <c r="R38" s="78"/>
      <c r="S38" s="78"/>
      <c r="T38" s="78"/>
      <c r="U38" s="78"/>
      <c r="V38" s="78"/>
      <c r="W38" s="78"/>
      <c r="X38" s="78"/>
      <c r="Y38" s="78"/>
      <c r="Z38" s="78"/>
      <c r="AA38" s="78"/>
      <c r="AB38" s="78"/>
      <c r="AC38" s="78"/>
      <c r="AD38" s="78"/>
      <c r="AE38" s="78"/>
      <c r="AF38" s="78"/>
      <c r="AG38" s="78"/>
      <c r="AH38" s="78"/>
      <c r="AI38" s="78"/>
      <c r="AJ38" s="78"/>
      <c r="AK38" s="78"/>
      <c r="AL38" s="78"/>
      <c r="AM38" s="57"/>
      <c r="AN38" s="57"/>
      <c r="AO38" s="57"/>
      <c r="AP38" s="57"/>
      <c r="AQ38" s="57"/>
    </row>
    <row r="39" spans="1:43" ht="12.75" customHeight="1">
      <c r="A39" s="175"/>
      <c r="B39" s="484" t="s">
        <v>88</v>
      </c>
      <c r="C39" s="477">
        <f t="shared" si="2"/>
        <v>0</v>
      </c>
      <c r="D39" s="222">
        <f>'Cash Flow Detail'!D156</f>
        <v>0</v>
      </c>
      <c r="E39" s="222">
        <f>'Cash Flow Detail'!E156</f>
        <v>0</v>
      </c>
      <c r="F39" s="222">
        <f>'Cash Flow Detail'!F156</f>
        <v>0</v>
      </c>
      <c r="G39" s="222">
        <f>'Cash Flow Detail'!G156</f>
        <v>0</v>
      </c>
      <c r="H39" s="222">
        <f>'Cash Flow Detail'!H156</f>
        <v>0</v>
      </c>
      <c r="I39" s="222">
        <f>'Cash Flow Detail'!I156</f>
        <v>0</v>
      </c>
      <c r="J39" s="222">
        <f>'Cash Flow Detail'!J156</f>
        <v>0</v>
      </c>
      <c r="K39" s="222">
        <f>'Cash Flow Detail'!K156</f>
        <v>0</v>
      </c>
      <c r="L39" s="222">
        <f>'Cash Flow Detail'!L156</f>
        <v>0</v>
      </c>
      <c r="M39" s="222">
        <f>'Cash Flow Detail'!M156</f>
        <v>0</v>
      </c>
      <c r="N39" s="222">
        <f>'Cash Flow Detail'!N156</f>
        <v>0</v>
      </c>
      <c r="O39" s="260">
        <f>'Cash Flow Detail'!O156</f>
        <v>0</v>
      </c>
      <c r="P39" s="78"/>
      <c r="Q39" s="78"/>
      <c r="R39" s="78"/>
      <c r="S39" s="78"/>
      <c r="T39" s="78"/>
      <c r="U39" s="78"/>
      <c r="V39" s="78"/>
      <c r="W39" s="78"/>
      <c r="X39" s="78"/>
      <c r="Y39" s="78"/>
      <c r="Z39" s="78"/>
      <c r="AA39" s="78"/>
      <c r="AB39" s="78"/>
      <c r="AC39" s="78"/>
      <c r="AD39" s="78"/>
      <c r="AE39" s="78"/>
      <c r="AF39" s="78"/>
      <c r="AG39" s="78"/>
      <c r="AH39" s="78"/>
      <c r="AI39" s="78"/>
      <c r="AJ39" s="78"/>
      <c r="AK39" s="78"/>
      <c r="AL39" s="78"/>
      <c r="AM39" s="57"/>
      <c r="AN39" s="57"/>
      <c r="AO39" s="57"/>
      <c r="AP39" s="57"/>
      <c r="AQ39" s="57"/>
    </row>
    <row r="40" spans="1:43" ht="12.75" customHeight="1">
      <c r="A40" s="175"/>
      <c r="B40" s="484" t="s">
        <v>65</v>
      </c>
      <c r="C40" s="477">
        <f t="shared" si="2"/>
        <v>0</v>
      </c>
      <c r="D40" s="222">
        <f>'Cash Flow Detail'!D157</f>
        <v>0</v>
      </c>
      <c r="E40" s="222">
        <f>'Cash Flow Detail'!E157</f>
        <v>0</v>
      </c>
      <c r="F40" s="222">
        <f>'Cash Flow Detail'!F157</f>
        <v>0</v>
      </c>
      <c r="G40" s="222">
        <f>'Cash Flow Detail'!G157</f>
        <v>0</v>
      </c>
      <c r="H40" s="222">
        <f>'Cash Flow Detail'!H157</f>
        <v>0</v>
      </c>
      <c r="I40" s="222">
        <f>'Cash Flow Detail'!I157</f>
        <v>0</v>
      </c>
      <c r="J40" s="222">
        <f>'Cash Flow Detail'!J157</f>
        <v>0</v>
      </c>
      <c r="K40" s="222">
        <f>'Cash Flow Detail'!K157</f>
        <v>0</v>
      </c>
      <c r="L40" s="222">
        <f>'Cash Flow Detail'!L157</f>
        <v>0</v>
      </c>
      <c r="M40" s="222">
        <f>'Cash Flow Detail'!M157</f>
        <v>0</v>
      </c>
      <c r="N40" s="222">
        <f>'Cash Flow Detail'!N157</f>
        <v>0</v>
      </c>
      <c r="O40" s="260">
        <f>'Cash Flow Detail'!O157</f>
        <v>0</v>
      </c>
      <c r="P40" s="78"/>
      <c r="Q40" s="78"/>
      <c r="R40" s="78"/>
      <c r="S40" s="78"/>
      <c r="T40" s="78"/>
      <c r="U40" s="78"/>
      <c r="V40" s="78"/>
      <c r="W40" s="78"/>
      <c r="X40" s="78"/>
      <c r="Y40" s="78"/>
      <c r="Z40" s="78"/>
      <c r="AA40" s="78"/>
      <c r="AB40" s="78"/>
      <c r="AC40" s="78"/>
      <c r="AD40" s="78"/>
      <c r="AE40" s="78"/>
      <c r="AF40" s="78"/>
      <c r="AG40" s="78"/>
      <c r="AH40" s="78"/>
      <c r="AI40" s="78"/>
      <c r="AJ40" s="78"/>
      <c r="AK40" s="78"/>
      <c r="AL40" s="78"/>
      <c r="AM40" s="57"/>
      <c r="AN40" s="57"/>
      <c r="AO40" s="57"/>
      <c r="AP40" s="57"/>
      <c r="AQ40" s="57"/>
    </row>
    <row r="41" spans="1:43" ht="12.75" customHeight="1">
      <c r="A41" s="175"/>
      <c r="B41" s="484" t="s">
        <v>66</v>
      </c>
      <c r="C41" s="477">
        <f t="shared" si="2"/>
        <v>0</v>
      </c>
      <c r="D41" s="222">
        <f>'Cash Flow Detail'!D158</f>
        <v>0</v>
      </c>
      <c r="E41" s="222">
        <f>'Cash Flow Detail'!E158</f>
        <v>0</v>
      </c>
      <c r="F41" s="222">
        <f>'Cash Flow Detail'!F158</f>
        <v>0</v>
      </c>
      <c r="G41" s="222">
        <f>'Cash Flow Detail'!G158</f>
        <v>0</v>
      </c>
      <c r="H41" s="222">
        <f>'Cash Flow Detail'!H158</f>
        <v>0</v>
      </c>
      <c r="I41" s="222">
        <f>'Cash Flow Detail'!I158</f>
        <v>0</v>
      </c>
      <c r="J41" s="222">
        <f>'Cash Flow Detail'!J158</f>
        <v>0</v>
      </c>
      <c r="K41" s="222">
        <f>'Cash Flow Detail'!K158</f>
        <v>0</v>
      </c>
      <c r="L41" s="222">
        <f>'Cash Flow Detail'!L158</f>
        <v>0</v>
      </c>
      <c r="M41" s="222">
        <f>'Cash Flow Detail'!M158</f>
        <v>0</v>
      </c>
      <c r="N41" s="222">
        <f>'Cash Flow Detail'!N158</f>
        <v>0</v>
      </c>
      <c r="O41" s="260">
        <f>'Cash Flow Detail'!O158</f>
        <v>0</v>
      </c>
      <c r="P41" s="78"/>
      <c r="Q41" s="78"/>
      <c r="R41" s="78"/>
      <c r="S41" s="78"/>
      <c r="T41" s="78"/>
      <c r="U41" s="78"/>
      <c r="V41" s="78"/>
      <c r="W41" s="78"/>
      <c r="X41" s="78"/>
      <c r="Y41" s="78"/>
      <c r="Z41" s="78"/>
      <c r="AA41" s="78"/>
      <c r="AB41" s="78"/>
      <c r="AC41" s="78"/>
      <c r="AD41" s="78"/>
      <c r="AE41" s="78"/>
      <c r="AF41" s="78"/>
      <c r="AG41" s="78"/>
      <c r="AH41" s="78"/>
      <c r="AI41" s="78"/>
      <c r="AJ41" s="78"/>
      <c r="AK41" s="78"/>
      <c r="AL41" s="78"/>
      <c r="AM41" s="57"/>
      <c r="AN41" s="57"/>
      <c r="AO41" s="57"/>
      <c r="AP41" s="57"/>
      <c r="AQ41" s="57"/>
    </row>
    <row r="42" spans="1:43" ht="12.75" customHeight="1">
      <c r="A42" s="175"/>
      <c r="B42" s="484" t="s">
        <v>159</v>
      </c>
      <c r="C42" s="477">
        <f t="shared" si="2"/>
        <v>0</v>
      </c>
      <c r="D42" s="222">
        <f>'Cash Flow Detail'!D159</f>
        <v>0</v>
      </c>
      <c r="E42" s="222">
        <f>'Cash Flow Detail'!E159</f>
        <v>0</v>
      </c>
      <c r="F42" s="222">
        <f>'Cash Flow Detail'!F159</f>
        <v>0</v>
      </c>
      <c r="G42" s="222">
        <f>'Cash Flow Detail'!G159</f>
        <v>0</v>
      </c>
      <c r="H42" s="222">
        <f>'Cash Flow Detail'!H159</f>
        <v>0</v>
      </c>
      <c r="I42" s="222">
        <f>'Cash Flow Detail'!I159</f>
        <v>0</v>
      </c>
      <c r="J42" s="222">
        <f>'Cash Flow Detail'!J159</f>
        <v>0</v>
      </c>
      <c r="K42" s="222">
        <f>'Cash Flow Detail'!K159</f>
        <v>0</v>
      </c>
      <c r="L42" s="222">
        <f>'Cash Flow Detail'!L159</f>
        <v>0</v>
      </c>
      <c r="M42" s="222">
        <f>'Cash Flow Detail'!M159</f>
        <v>0</v>
      </c>
      <c r="N42" s="222">
        <f>'Cash Flow Detail'!N159</f>
        <v>0</v>
      </c>
      <c r="O42" s="260">
        <f>'Cash Flow Detail'!O159</f>
        <v>0</v>
      </c>
      <c r="P42" s="78"/>
      <c r="Q42" s="78"/>
      <c r="R42" s="78"/>
      <c r="S42" s="78"/>
      <c r="T42" s="78"/>
      <c r="U42" s="78"/>
      <c r="V42" s="78"/>
      <c r="W42" s="78"/>
      <c r="X42" s="78"/>
      <c r="Y42" s="78"/>
      <c r="Z42" s="78"/>
      <c r="AA42" s="78"/>
      <c r="AB42" s="78"/>
      <c r="AC42" s="78"/>
      <c r="AD42" s="78"/>
      <c r="AE42" s="78"/>
      <c r="AF42" s="78"/>
      <c r="AG42" s="78"/>
      <c r="AH42" s="78"/>
      <c r="AI42" s="78"/>
      <c r="AJ42" s="78"/>
      <c r="AK42" s="78"/>
      <c r="AL42" s="78"/>
      <c r="AM42" s="57"/>
      <c r="AN42" s="57"/>
      <c r="AO42" s="57"/>
      <c r="AP42" s="57"/>
      <c r="AQ42" s="57"/>
    </row>
    <row r="43" spans="1:43" ht="12.75" customHeight="1">
      <c r="A43" s="175"/>
      <c r="B43" s="484" t="s">
        <v>285</v>
      </c>
      <c r="C43" s="477">
        <f t="shared" si="2"/>
        <v>0</v>
      </c>
      <c r="D43" s="222">
        <f>'Cash Flow Detail'!D160</f>
        <v>0</v>
      </c>
      <c r="E43" s="222">
        <f>'Cash Flow Detail'!E160</f>
        <v>0</v>
      </c>
      <c r="F43" s="222">
        <f>'Cash Flow Detail'!F160</f>
        <v>0</v>
      </c>
      <c r="G43" s="222">
        <f>'Cash Flow Detail'!G160</f>
        <v>0</v>
      </c>
      <c r="H43" s="222">
        <f>'Cash Flow Detail'!H160</f>
        <v>0</v>
      </c>
      <c r="I43" s="222">
        <f>'Cash Flow Detail'!I160</f>
        <v>0</v>
      </c>
      <c r="J43" s="222">
        <f>'Cash Flow Detail'!J160</f>
        <v>0</v>
      </c>
      <c r="K43" s="222">
        <f>'Cash Flow Detail'!K160</f>
        <v>0</v>
      </c>
      <c r="L43" s="222">
        <f>'Cash Flow Detail'!L160</f>
        <v>0</v>
      </c>
      <c r="M43" s="222">
        <f>'Cash Flow Detail'!M160</f>
        <v>0</v>
      </c>
      <c r="N43" s="222">
        <f>'Cash Flow Detail'!N160</f>
        <v>0</v>
      </c>
      <c r="O43" s="260">
        <f>'Cash Flow Detail'!O160</f>
        <v>0</v>
      </c>
      <c r="P43" s="78"/>
      <c r="Q43" s="78"/>
      <c r="R43" s="78"/>
      <c r="S43" s="78"/>
      <c r="T43" s="78"/>
      <c r="U43" s="78"/>
      <c r="V43" s="78"/>
      <c r="W43" s="78"/>
      <c r="X43" s="78"/>
      <c r="Y43" s="78"/>
      <c r="Z43" s="78"/>
      <c r="AA43" s="78"/>
      <c r="AB43" s="78"/>
      <c r="AC43" s="78"/>
      <c r="AD43" s="78"/>
      <c r="AE43" s="78"/>
      <c r="AF43" s="78"/>
      <c r="AG43" s="78"/>
      <c r="AH43" s="78"/>
      <c r="AI43" s="78"/>
      <c r="AJ43" s="78"/>
      <c r="AK43" s="78"/>
      <c r="AL43" s="78"/>
      <c r="AM43" s="57"/>
      <c r="AN43" s="57"/>
      <c r="AO43" s="57"/>
      <c r="AP43" s="57"/>
      <c r="AQ43" s="57"/>
    </row>
    <row r="44" spans="1:43" ht="12.75" customHeight="1">
      <c r="A44" s="175"/>
      <c r="B44" s="484" t="s">
        <v>198</v>
      </c>
      <c r="C44" s="477">
        <f t="shared" si="2"/>
        <v>0</v>
      </c>
      <c r="D44" s="222">
        <f>'Cash Flow Detail'!D161</f>
        <v>0</v>
      </c>
      <c r="E44" s="222">
        <f>'Cash Flow Detail'!E161</f>
        <v>0</v>
      </c>
      <c r="F44" s="222">
        <f>'Cash Flow Detail'!F161</f>
        <v>0</v>
      </c>
      <c r="G44" s="222">
        <f>'Cash Flow Detail'!G161</f>
        <v>0</v>
      </c>
      <c r="H44" s="222">
        <f>'Cash Flow Detail'!H161</f>
        <v>0</v>
      </c>
      <c r="I44" s="222">
        <f>'Cash Flow Detail'!I161</f>
        <v>0</v>
      </c>
      <c r="J44" s="222">
        <f>'Cash Flow Detail'!J161</f>
        <v>0</v>
      </c>
      <c r="K44" s="222">
        <f>'Cash Flow Detail'!K161</f>
        <v>0</v>
      </c>
      <c r="L44" s="222">
        <f>'Cash Flow Detail'!L161</f>
        <v>0</v>
      </c>
      <c r="M44" s="222">
        <f>'Cash Flow Detail'!M161</f>
        <v>0</v>
      </c>
      <c r="N44" s="222">
        <f>'Cash Flow Detail'!N161</f>
        <v>0</v>
      </c>
      <c r="O44" s="260">
        <f>'Cash Flow Detail'!O161</f>
        <v>0</v>
      </c>
      <c r="P44" s="78"/>
      <c r="Q44" s="78"/>
      <c r="R44" s="78"/>
      <c r="S44" s="78"/>
      <c r="T44" s="78"/>
      <c r="U44" s="78"/>
      <c r="V44" s="78"/>
      <c r="W44" s="78"/>
      <c r="X44" s="78"/>
      <c r="Y44" s="78"/>
      <c r="Z44" s="78"/>
      <c r="AA44" s="78"/>
      <c r="AB44" s="78"/>
      <c r="AC44" s="78"/>
      <c r="AD44" s="78"/>
      <c r="AE44" s="78"/>
      <c r="AF44" s="78"/>
      <c r="AG44" s="78"/>
      <c r="AH44" s="78"/>
      <c r="AI44" s="78"/>
      <c r="AJ44" s="78"/>
      <c r="AK44" s="78"/>
      <c r="AL44" s="78"/>
      <c r="AM44" s="57"/>
      <c r="AN44" s="57"/>
      <c r="AO44" s="57"/>
      <c r="AP44" s="57"/>
      <c r="AQ44" s="57"/>
    </row>
    <row r="45" spans="1:43" ht="12.75" customHeight="1">
      <c r="A45" s="175"/>
      <c r="B45" s="484" t="s">
        <v>90</v>
      </c>
      <c r="C45" s="477">
        <f t="shared" si="2"/>
        <v>0</v>
      </c>
      <c r="D45" s="222">
        <f>'Cash Flow Detail'!D162</f>
        <v>0</v>
      </c>
      <c r="E45" s="222">
        <f>'Cash Flow Detail'!E162</f>
        <v>0</v>
      </c>
      <c r="F45" s="222">
        <f>'Cash Flow Detail'!F162</f>
        <v>0</v>
      </c>
      <c r="G45" s="222">
        <f>'Cash Flow Detail'!G162</f>
        <v>0</v>
      </c>
      <c r="H45" s="222">
        <f>'Cash Flow Detail'!H162</f>
        <v>0</v>
      </c>
      <c r="I45" s="222">
        <f>'Cash Flow Detail'!I162</f>
        <v>0</v>
      </c>
      <c r="J45" s="222">
        <f>'Cash Flow Detail'!J162</f>
        <v>0</v>
      </c>
      <c r="K45" s="222">
        <f>'Cash Flow Detail'!K162</f>
        <v>0</v>
      </c>
      <c r="L45" s="222">
        <f>'Cash Flow Detail'!L162</f>
        <v>0</v>
      </c>
      <c r="M45" s="222">
        <f>'Cash Flow Detail'!M162</f>
        <v>0</v>
      </c>
      <c r="N45" s="222">
        <f>'Cash Flow Detail'!N162</f>
        <v>0</v>
      </c>
      <c r="O45" s="260">
        <f>'Cash Flow Detail'!O162</f>
        <v>0</v>
      </c>
      <c r="P45" s="78"/>
      <c r="Q45" s="78"/>
      <c r="R45" s="78"/>
      <c r="S45" s="78"/>
      <c r="T45" s="78"/>
      <c r="U45" s="78"/>
      <c r="V45" s="78"/>
      <c r="W45" s="78"/>
      <c r="X45" s="78"/>
      <c r="Y45" s="78"/>
      <c r="Z45" s="78"/>
      <c r="AA45" s="78"/>
      <c r="AB45" s="78"/>
      <c r="AC45" s="78"/>
      <c r="AD45" s="78"/>
      <c r="AE45" s="78"/>
      <c r="AF45" s="78"/>
      <c r="AG45" s="78"/>
      <c r="AH45" s="78"/>
      <c r="AI45" s="78"/>
      <c r="AJ45" s="78"/>
      <c r="AK45" s="78"/>
      <c r="AL45" s="78"/>
      <c r="AM45" s="57"/>
      <c r="AN45" s="57"/>
      <c r="AO45" s="57"/>
      <c r="AP45" s="57"/>
      <c r="AQ45" s="57"/>
    </row>
    <row r="46" spans="1:43" ht="12.75" customHeight="1">
      <c r="A46" s="175"/>
      <c r="B46" s="484" t="s">
        <v>286</v>
      </c>
      <c r="C46" s="477">
        <f t="shared" si="2"/>
        <v>0</v>
      </c>
      <c r="D46" s="222">
        <f>'Cash Flow Detail'!D163</f>
        <v>0</v>
      </c>
      <c r="E46" s="222">
        <f>'Cash Flow Detail'!E163</f>
        <v>0</v>
      </c>
      <c r="F46" s="222">
        <f>'Cash Flow Detail'!F163</f>
        <v>0</v>
      </c>
      <c r="G46" s="222">
        <f>'Cash Flow Detail'!G163</f>
        <v>0</v>
      </c>
      <c r="H46" s="222">
        <f>'Cash Flow Detail'!H163</f>
        <v>0</v>
      </c>
      <c r="I46" s="222">
        <f>'Cash Flow Detail'!I163</f>
        <v>0</v>
      </c>
      <c r="J46" s="222">
        <f>'Cash Flow Detail'!J163</f>
        <v>0</v>
      </c>
      <c r="K46" s="222">
        <f>'Cash Flow Detail'!K163</f>
        <v>0</v>
      </c>
      <c r="L46" s="222">
        <f>'Cash Flow Detail'!L163</f>
        <v>0</v>
      </c>
      <c r="M46" s="222">
        <f>'Cash Flow Detail'!M163</f>
        <v>0</v>
      </c>
      <c r="N46" s="222">
        <f>'Cash Flow Detail'!N163</f>
        <v>0</v>
      </c>
      <c r="O46" s="260">
        <f>'Cash Flow Detail'!O163</f>
        <v>0</v>
      </c>
      <c r="P46" s="78"/>
      <c r="Q46" s="78"/>
      <c r="R46" s="78"/>
      <c r="S46" s="78"/>
      <c r="T46" s="78"/>
      <c r="U46" s="78"/>
      <c r="V46" s="78"/>
      <c r="W46" s="78"/>
      <c r="X46" s="78"/>
      <c r="Y46" s="78"/>
      <c r="Z46" s="78"/>
      <c r="AA46" s="78"/>
      <c r="AB46" s="78"/>
      <c r="AC46" s="78"/>
      <c r="AD46" s="78"/>
      <c r="AE46" s="78"/>
      <c r="AF46" s="78"/>
      <c r="AG46" s="78"/>
      <c r="AH46" s="78"/>
      <c r="AI46" s="78"/>
      <c r="AJ46" s="78"/>
      <c r="AK46" s="78"/>
      <c r="AL46" s="78"/>
      <c r="AM46" s="57"/>
      <c r="AN46" s="57"/>
      <c r="AO46" s="57"/>
      <c r="AP46" s="57"/>
      <c r="AQ46" s="57"/>
    </row>
    <row r="47" spans="1:43" ht="12.75" customHeight="1">
      <c r="A47" s="175"/>
      <c r="B47" s="471" t="s">
        <v>498</v>
      </c>
      <c r="C47" s="477">
        <f t="shared" si="2"/>
        <v>0</v>
      </c>
      <c r="D47" s="222">
        <f>'Cash Flow Detail'!D169</f>
        <v>0</v>
      </c>
      <c r="E47" s="222">
        <f>'Cash Flow Detail'!E169</f>
        <v>0</v>
      </c>
      <c r="F47" s="222">
        <f>'Cash Flow Detail'!F169</f>
        <v>0</v>
      </c>
      <c r="G47" s="222">
        <f>'Cash Flow Detail'!G169</f>
        <v>0</v>
      </c>
      <c r="H47" s="222">
        <f>'Cash Flow Detail'!H169</f>
        <v>0</v>
      </c>
      <c r="I47" s="222">
        <f>'Cash Flow Detail'!I169</f>
        <v>0</v>
      </c>
      <c r="J47" s="222">
        <f>'Cash Flow Detail'!J169</f>
        <v>0</v>
      </c>
      <c r="K47" s="222">
        <f>'Cash Flow Detail'!K169</f>
        <v>0</v>
      </c>
      <c r="L47" s="222">
        <f>'Cash Flow Detail'!L169</f>
        <v>0</v>
      </c>
      <c r="M47" s="222">
        <f>'Cash Flow Detail'!M169</f>
        <v>0</v>
      </c>
      <c r="N47" s="222">
        <f>'Cash Flow Detail'!N169</f>
        <v>0</v>
      </c>
      <c r="O47" s="260">
        <f>'Cash Flow Detail'!O169</f>
        <v>0</v>
      </c>
      <c r="P47" s="78"/>
      <c r="Q47" s="78"/>
      <c r="R47" s="78"/>
      <c r="S47" s="78"/>
      <c r="T47" s="78"/>
      <c r="U47" s="78"/>
      <c r="V47" s="78"/>
      <c r="W47" s="78"/>
      <c r="X47" s="78"/>
      <c r="Y47" s="78"/>
      <c r="Z47" s="78"/>
      <c r="AA47" s="78"/>
      <c r="AB47" s="78"/>
      <c r="AC47" s="78"/>
      <c r="AD47" s="78"/>
      <c r="AE47" s="78"/>
      <c r="AF47" s="78"/>
      <c r="AG47" s="78"/>
      <c r="AH47" s="78"/>
      <c r="AI47" s="78"/>
      <c r="AJ47" s="78"/>
      <c r="AK47" s="78"/>
      <c r="AL47" s="78"/>
      <c r="AM47" s="57"/>
      <c r="AN47" s="57"/>
      <c r="AO47" s="57"/>
      <c r="AP47" s="57"/>
      <c r="AQ47" s="57"/>
    </row>
    <row r="48" spans="1:43" ht="12.75" customHeight="1">
      <c r="A48" s="174" t="s">
        <v>95</v>
      </c>
      <c r="B48" s="484" t="s">
        <v>287</v>
      </c>
      <c r="C48" s="477">
        <f t="shared" si="2"/>
        <v>0</v>
      </c>
      <c r="D48" s="222">
        <f>'Cash Flow Detail'!D170</f>
        <v>0</v>
      </c>
      <c r="E48" s="222">
        <f>'Cash Flow Detail'!E170</f>
        <v>0</v>
      </c>
      <c r="F48" s="222">
        <f>'Cash Flow Detail'!F170</f>
        <v>0</v>
      </c>
      <c r="G48" s="222">
        <f>'Cash Flow Detail'!G170</f>
        <v>0</v>
      </c>
      <c r="H48" s="222">
        <f>'Cash Flow Detail'!H170</f>
        <v>0</v>
      </c>
      <c r="I48" s="222">
        <f>'Cash Flow Detail'!I170</f>
        <v>0</v>
      </c>
      <c r="J48" s="222">
        <f>'Cash Flow Detail'!J170</f>
        <v>0</v>
      </c>
      <c r="K48" s="222">
        <f>'Cash Flow Detail'!K170</f>
        <v>0</v>
      </c>
      <c r="L48" s="222">
        <f>'Cash Flow Detail'!L170</f>
        <v>0</v>
      </c>
      <c r="M48" s="222">
        <f>'Cash Flow Detail'!M170</f>
        <v>0</v>
      </c>
      <c r="N48" s="222">
        <f>'Cash Flow Detail'!N170</f>
        <v>0</v>
      </c>
      <c r="O48" s="260">
        <f>'Cash Flow Detail'!O170</f>
        <v>0</v>
      </c>
      <c r="P48" s="78"/>
      <c r="Q48" s="78"/>
      <c r="R48" s="78"/>
      <c r="S48" s="78"/>
      <c r="T48" s="78"/>
      <c r="U48" s="78"/>
      <c r="V48" s="78"/>
      <c r="W48" s="78"/>
      <c r="X48" s="78"/>
      <c r="Y48" s="78"/>
      <c r="Z48" s="78"/>
      <c r="AA48" s="78"/>
      <c r="AB48" s="78"/>
      <c r="AC48" s="78"/>
      <c r="AD48" s="78"/>
      <c r="AE48" s="78"/>
      <c r="AF48" s="78"/>
      <c r="AG48" s="78"/>
      <c r="AH48" s="78"/>
      <c r="AI48" s="78"/>
      <c r="AJ48" s="78"/>
      <c r="AK48" s="78"/>
      <c r="AL48" s="78"/>
      <c r="AM48" s="57"/>
      <c r="AN48" s="57"/>
      <c r="AO48" s="57"/>
      <c r="AP48" s="57"/>
      <c r="AQ48" s="57"/>
    </row>
    <row r="49" spans="1:43" ht="12.75" customHeight="1">
      <c r="A49" s="175"/>
      <c r="B49" s="421" t="s">
        <v>187</v>
      </c>
      <c r="C49" s="477">
        <f t="shared" si="2"/>
        <v>0</v>
      </c>
      <c r="D49" s="222">
        <f>'Cash Flow Detail'!D189</f>
        <v>0</v>
      </c>
      <c r="E49" s="222">
        <f>'Cash Flow Detail'!E189</f>
        <v>0</v>
      </c>
      <c r="F49" s="222">
        <f>'Cash Flow Detail'!F189</f>
        <v>0</v>
      </c>
      <c r="G49" s="222">
        <f>'Cash Flow Detail'!G189</f>
        <v>0</v>
      </c>
      <c r="H49" s="222">
        <f>'Cash Flow Detail'!H189</f>
        <v>0</v>
      </c>
      <c r="I49" s="222">
        <f>'Cash Flow Detail'!I189</f>
        <v>0</v>
      </c>
      <c r="J49" s="222">
        <f>'Cash Flow Detail'!J189</f>
        <v>0</v>
      </c>
      <c r="K49" s="222">
        <f>'Cash Flow Detail'!K189</f>
        <v>0</v>
      </c>
      <c r="L49" s="222">
        <f>'Cash Flow Detail'!L189</f>
        <v>0</v>
      </c>
      <c r="M49" s="222">
        <f>'Cash Flow Detail'!M189</f>
        <v>0</v>
      </c>
      <c r="N49" s="222">
        <f>'Cash Flow Detail'!N189</f>
        <v>0</v>
      </c>
      <c r="O49" s="260">
        <f>'Cash Flow Detail'!O189</f>
        <v>0</v>
      </c>
      <c r="P49" s="78"/>
      <c r="Q49" s="78"/>
      <c r="R49" s="78"/>
      <c r="S49" s="78"/>
      <c r="T49" s="78"/>
      <c r="U49" s="78"/>
      <c r="V49" s="78"/>
      <c r="W49" s="78"/>
      <c r="X49" s="78"/>
      <c r="Y49" s="78"/>
      <c r="Z49" s="78"/>
      <c r="AA49" s="78"/>
      <c r="AB49" s="78"/>
      <c r="AC49" s="78"/>
      <c r="AD49" s="78"/>
      <c r="AE49" s="78"/>
      <c r="AF49" s="78"/>
      <c r="AG49" s="78"/>
      <c r="AH49" s="78"/>
      <c r="AI49" s="78"/>
      <c r="AJ49" s="78"/>
      <c r="AK49" s="78"/>
      <c r="AL49" s="78"/>
      <c r="AM49" s="57"/>
      <c r="AN49" s="57"/>
      <c r="AO49" s="57"/>
      <c r="AP49" s="57"/>
      <c r="AQ49" s="57"/>
    </row>
    <row r="50" spans="1:43" ht="12.75" customHeight="1">
      <c r="A50" s="175"/>
      <c r="B50" s="1091" t="s">
        <v>507</v>
      </c>
      <c r="C50" s="477">
        <f t="shared" si="2"/>
        <v>0</v>
      </c>
      <c r="D50" s="222">
        <f>'Cash Flow Detail'!D195</f>
        <v>0</v>
      </c>
      <c r="E50" s="222">
        <f>'Cash Flow Detail'!E195</f>
        <v>0</v>
      </c>
      <c r="F50" s="222">
        <f>'Cash Flow Detail'!F195</f>
        <v>0</v>
      </c>
      <c r="G50" s="222">
        <f>'Cash Flow Detail'!G195</f>
        <v>0</v>
      </c>
      <c r="H50" s="222">
        <f>'Cash Flow Detail'!H195</f>
        <v>0</v>
      </c>
      <c r="I50" s="222">
        <f>'Cash Flow Detail'!I195</f>
        <v>0</v>
      </c>
      <c r="J50" s="222">
        <f>'Cash Flow Detail'!J195</f>
        <v>0</v>
      </c>
      <c r="K50" s="222">
        <f>'Cash Flow Detail'!K195</f>
        <v>0</v>
      </c>
      <c r="L50" s="222">
        <f>'Cash Flow Detail'!L195</f>
        <v>0</v>
      </c>
      <c r="M50" s="222">
        <f>'Cash Flow Detail'!M195</f>
        <v>0</v>
      </c>
      <c r="N50" s="222">
        <f>'Cash Flow Detail'!N195</f>
        <v>0</v>
      </c>
      <c r="O50" s="260">
        <f>'Cash Flow Detail'!O195</f>
        <v>0</v>
      </c>
      <c r="P50" s="78"/>
      <c r="Q50" s="78"/>
      <c r="R50" s="78"/>
      <c r="S50" s="78"/>
      <c r="T50" s="78"/>
      <c r="U50" s="78"/>
      <c r="V50" s="78"/>
      <c r="W50" s="78"/>
      <c r="X50" s="78"/>
      <c r="Y50" s="78"/>
      <c r="Z50" s="78"/>
      <c r="AA50" s="78"/>
      <c r="AB50" s="78"/>
      <c r="AC50" s="78"/>
      <c r="AD50" s="78"/>
      <c r="AE50" s="78"/>
      <c r="AF50" s="78"/>
      <c r="AG50" s="78"/>
      <c r="AH50" s="78"/>
      <c r="AI50" s="78"/>
      <c r="AJ50" s="78"/>
      <c r="AK50" s="78"/>
      <c r="AL50" s="78"/>
      <c r="AM50" s="57"/>
      <c r="AN50" s="57"/>
      <c r="AO50" s="57"/>
      <c r="AP50" s="57"/>
      <c r="AQ50" s="57"/>
    </row>
    <row r="51" spans="1:43" ht="12.75" customHeight="1">
      <c r="A51" s="175"/>
      <c r="B51" s="431" t="s">
        <v>248</v>
      </c>
      <c r="C51" s="477">
        <f t="shared" si="2"/>
        <v>0</v>
      </c>
      <c r="D51" s="222">
        <f>'Cash Flow Detail'!D201</f>
        <v>0</v>
      </c>
      <c r="E51" s="222">
        <f>'Cash Flow Detail'!E201</f>
        <v>0</v>
      </c>
      <c r="F51" s="222">
        <f>'Cash Flow Detail'!F201</f>
        <v>0</v>
      </c>
      <c r="G51" s="222">
        <f>'Cash Flow Detail'!G201</f>
        <v>0</v>
      </c>
      <c r="H51" s="222">
        <f>'Cash Flow Detail'!H201</f>
        <v>0</v>
      </c>
      <c r="I51" s="222">
        <f>'Cash Flow Detail'!I201</f>
        <v>0</v>
      </c>
      <c r="J51" s="222">
        <f>'Cash Flow Detail'!J201</f>
        <v>0</v>
      </c>
      <c r="K51" s="222">
        <f>'Cash Flow Detail'!K201</f>
        <v>0</v>
      </c>
      <c r="L51" s="222">
        <f>'Cash Flow Detail'!L201</f>
        <v>0</v>
      </c>
      <c r="M51" s="222">
        <f>'Cash Flow Detail'!M201</f>
        <v>0</v>
      </c>
      <c r="N51" s="222">
        <f>'Cash Flow Detail'!N201</f>
        <v>0</v>
      </c>
      <c r="O51" s="260">
        <f>'Cash Flow Detail'!O201</f>
        <v>0</v>
      </c>
      <c r="P51" s="78"/>
      <c r="Q51" s="78"/>
      <c r="R51" s="78"/>
      <c r="S51" s="78"/>
      <c r="T51" s="78"/>
      <c r="U51" s="78"/>
      <c r="V51" s="78"/>
      <c r="W51" s="78"/>
      <c r="X51" s="78"/>
      <c r="Y51" s="78"/>
      <c r="Z51" s="78"/>
      <c r="AA51" s="78"/>
      <c r="AB51" s="78"/>
      <c r="AC51" s="78"/>
      <c r="AD51" s="78"/>
      <c r="AE51" s="78"/>
      <c r="AF51" s="78"/>
      <c r="AG51" s="78"/>
      <c r="AH51" s="78"/>
      <c r="AI51" s="78"/>
      <c r="AJ51" s="78"/>
      <c r="AK51" s="78"/>
      <c r="AL51" s="78"/>
      <c r="AM51" s="57"/>
      <c r="AN51" s="57"/>
      <c r="AO51" s="57"/>
      <c r="AP51" s="57"/>
      <c r="AQ51" s="57"/>
    </row>
    <row r="52" spans="1:43" ht="12.75" customHeight="1">
      <c r="A52" s="175"/>
      <c r="B52" s="1055" t="s">
        <v>435</v>
      </c>
      <c r="C52" s="477">
        <f t="shared" si="2"/>
        <v>0</v>
      </c>
      <c r="D52" s="222">
        <f>'Cash Flow Detail'!D202</f>
        <v>0</v>
      </c>
      <c r="E52" s="222">
        <f>'Cash Flow Detail'!E202</f>
        <v>0</v>
      </c>
      <c r="F52" s="222">
        <f>'Cash Flow Detail'!F202</f>
        <v>0</v>
      </c>
      <c r="G52" s="222">
        <f>'Cash Flow Detail'!G202</f>
        <v>0</v>
      </c>
      <c r="H52" s="222">
        <f>'Cash Flow Detail'!H202</f>
        <v>0</v>
      </c>
      <c r="I52" s="222">
        <f>'Cash Flow Detail'!I202</f>
        <v>0</v>
      </c>
      <c r="J52" s="222">
        <f>'Cash Flow Detail'!J202</f>
        <v>0</v>
      </c>
      <c r="K52" s="222">
        <f>'Cash Flow Detail'!K202</f>
        <v>0</v>
      </c>
      <c r="L52" s="222">
        <f>'Cash Flow Detail'!L202</f>
        <v>0</v>
      </c>
      <c r="M52" s="222">
        <f>'Cash Flow Detail'!M202</f>
        <v>0</v>
      </c>
      <c r="N52" s="222">
        <f>'Cash Flow Detail'!N202</f>
        <v>0</v>
      </c>
      <c r="O52" s="260">
        <f>'Cash Flow Detail'!O202</f>
        <v>0</v>
      </c>
      <c r="P52" s="78"/>
      <c r="Q52" s="78"/>
      <c r="R52" s="78"/>
      <c r="S52" s="78"/>
      <c r="T52" s="78"/>
      <c r="U52" s="78"/>
      <c r="V52" s="78"/>
      <c r="W52" s="78"/>
      <c r="X52" s="78"/>
      <c r="Y52" s="78"/>
      <c r="Z52" s="78"/>
      <c r="AA52" s="78"/>
      <c r="AB52" s="78"/>
      <c r="AC52" s="78"/>
      <c r="AD52" s="78"/>
      <c r="AE52" s="78"/>
      <c r="AF52" s="78"/>
      <c r="AG52" s="78"/>
      <c r="AH52" s="78"/>
      <c r="AI52" s="78"/>
      <c r="AJ52" s="78"/>
      <c r="AK52" s="78"/>
      <c r="AL52" s="78"/>
      <c r="AM52" s="57"/>
      <c r="AN52" s="57"/>
      <c r="AO52" s="57"/>
      <c r="AP52" s="57"/>
      <c r="AQ52" s="57"/>
    </row>
    <row r="53" spans="1:43" ht="12.75" customHeight="1">
      <c r="A53" s="175"/>
      <c r="B53" s="1055" t="s">
        <v>436</v>
      </c>
      <c r="C53" s="477">
        <f t="shared" si="2"/>
        <v>0</v>
      </c>
      <c r="D53" s="222">
        <f>'Cash Flow Detail'!D203</f>
        <v>0</v>
      </c>
      <c r="E53" s="222">
        <f>'Cash Flow Detail'!E203</f>
        <v>0</v>
      </c>
      <c r="F53" s="222">
        <f>'Cash Flow Detail'!F203</f>
        <v>0</v>
      </c>
      <c r="G53" s="222">
        <f>'Cash Flow Detail'!G203</f>
        <v>0</v>
      </c>
      <c r="H53" s="222">
        <f>'Cash Flow Detail'!H203</f>
        <v>0</v>
      </c>
      <c r="I53" s="222">
        <f>'Cash Flow Detail'!I203</f>
        <v>0</v>
      </c>
      <c r="J53" s="222">
        <f>'Cash Flow Detail'!J203</f>
        <v>0</v>
      </c>
      <c r="K53" s="222">
        <f>'Cash Flow Detail'!K203</f>
        <v>0</v>
      </c>
      <c r="L53" s="222">
        <f>'Cash Flow Detail'!L203</f>
        <v>0</v>
      </c>
      <c r="M53" s="222">
        <f>'Cash Flow Detail'!M203</f>
        <v>0</v>
      </c>
      <c r="N53" s="222">
        <f>'Cash Flow Detail'!N203</f>
        <v>0</v>
      </c>
      <c r="O53" s="260">
        <f>'Cash Flow Detail'!O203</f>
        <v>0</v>
      </c>
      <c r="P53" s="78"/>
      <c r="Q53" s="78"/>
      <c r="R53" s="78"/>
      <c r="S53" s="78"/>
      <c r="T53" s="78"/>
      <c r="U53" s="78"/>
      <c r="V53" s="78"/>
      <c r="W53" s="78"/>
      <c r="X53" s="78"/>
      <c r="Y53" s="78"/>
      <c r="Z53" s="78"/>
      <c r="AA53" s="78"/>
      <c r="AB53" s="78"/>
      <c r="AC53" s="78"/>
      <c r="AD53" s="78"/>
      <c r="AE53" s="78"/>
      <c r="AF53" s="78"/>
      <c r="AG53" s="78"/>
      <c r="AH53" s="78"/>
      <c r="AI53" s="78"/>
      <c r="AJ53" s="78"/>
      <c r="AK53" s="78"/>
      <c r="AL53" s="78"/>
      <c r="AM53" s="57"/>
      <c r="AN53" s="57"/>
      <c r="AO53" s="57"/>
      <c r="AP53" s="57"/>
      <c r="AQ53" s="57"/>
    </row>
    <row r="54" spans="1:43" ht="12.75" customHeight="1">
      <c r="A54" s="175"/>
      <c r="B54" s="421" t="s">
        <v>160</v>
      </c>
      <c r="C54" s="477">
        <f t="shared" si="2"/>
        <v>0</v>
      </c>
      <c r="D54" s="222">
        <f>'Cash Flow Detail'!D226</f>
        <v>0</v>
      </c>
      <c r="E54" s="222">
        <f>'Cash Flow Detail'!E226</f>
        <v>0</v>
      </c>
      <c r="F54" s="222">
        <f>'Cash Flow Detail'!F226</f>
        <v>0</v>
      </c>
      <c r="G54" s="222">
        <f>'Cash Flow Detail'!G226</f>
        <v>0</v>
      </c>
      <c r="H54" s="222">
        <f>'Cash Flow Detail'!H226</f>
        <v>0</v>
      </c>
      <c r="I54" s="222">
        <f>'Cash Flow Detail'!I226</f>
        <v>0</v>
      </c>
      <c r="J54" s="222">
        <f>'Cash Flow Detail'!J226</f>
        <v>0</v>
      </c>
      <c r="K54" s="222">
        <f>'Cash Flow Detail'!K226</f>
        <v>0</v>
      </c>
      <c r="L54" s="222">
        <f>'Cash Flow Detail'!L226</f>
        <v>0</v>
      </c>
      <c r="M54" s="222">
        <f>'Cash Flow Detail'!M226</f>
        <v>0</v>
      </c>
      <c r="N54" s="222">
        <f>'Cash Flow Detail'!N226</f>
        <v>0</v>
      </c>
      <c r="O54" s="260">
        <f>'Cash Flow Detail'!O226</f>
        <v>0</v>
      </c>
      <c r="P54" s="78"/>
      <c r="Q54" s="78"/>
      <c r="R54" s="78"/>
      <c r="S54" s="78"/>
      <c r="T54" s="78"/>
      <c r="U54" s="78"/>
      <c r="V54" s="78"/>
      <c r="W54" s="78"/>
      <c r="X54" s="78"/>
      <c r="Y54" s="78"/>
      <c r="Z54" s="78"/>
      <c r="AA54" s="78"/>
      <c r="AB54" s="78"/>
      <c r="AC54" s="78"/>
      <c r="AD54" s="78"/>
      <c r="AE54" s="78"/>
      <c r="AF54" s="78"/>
      <c r="AG54" s="78"/>
      <c r="AH54" s="78"/>
      <c r="AI54" s="78"/>
      <c r="AJ54" s="78"/>
      <c r="AK54" s="78"/>
      <c r="AL54" s="78"/>
      <c r="AM54" s="57"/>
      <c r="AN54" s="57"/>
      <c r="AO54" s="57"/>
      <c r="AP54" s="57"/>
      <c r="AQ54" s="57"/>
    </row>
    <row r="55" spans="1:43" ht="12.75" customHeight="1">
      <c r="A55" s="175"/>
      <c r="B55" s="421" t="s">
        <v>210</v>
      </c>
      <c r="C55" s="477">
        <f t="shared" si="2"/>
        <v>0</v>
      </c>
      <c r="D55" s="222">
        <f>'Cash Flow Detail'!D265</f>
        <v>0</v>
      </c>
      <c r="E55" s="222">
        <f>'Cash Flow Detail'!E265</f>
        <v>0</v>
      </c>
      <c r="F55" s="222">
        <f>'Cash Flow Detail'!F265</f>
        <v>0</v>
      </c>
      <c r="G55" s="222">
        <f>'Cash Flow Detail'!G265</f>
        <v>0</v>
      </c>
      <c r="H55" s="222">
        <f>'Cash Flow Detail'!H265</f>
        <v>0</v>
      </c>
      <c r="I55" s="222">
        <f>'Cash Flow Detail'!I265</f>
        <v>0</v>
      </c>
      <c r="J55" s="222">
        <f>'Cash Flow Detail'!J265</f>
        <v>0</v>
      </c>
      <c r="K55" s="222">
        <f>'Cash Flow Detail'!K265</f>
        <v>0</v>
      </c>
      <c r="L55" s="222">
        <f>'Cash Flow Detail'!L265</f>
        <v>0</v>
      </c>
      <c r="M55" s="222">
        <f>'Cash Flow Detail'!M265</f>
        <v>0</v>
      </c>
      <c r="N55" s="222">
        <f>'Cash Flow Detail'!N265</f>
        <v>0</v>
      </c>
      <c r="O55" s="260">
        <f>'Cash Flow Detail'!O265</f>
        <v>0</v>
      </c>
      <c r="P55" s="78"/>
      <c r="Q55" s="78"/>
      <c r="R55" s="78"/>
      <c r="S55" s="78"/>
      <c r="T55" s="78"/>
      <c r="U55" s="78"/>
      <c r="V55" s="78"/>
      <c r="W55" s="78"/>
      <c r="X55" s="78"/>
      <c r="Y55" s="78"/>
      <c r="Z55" s="78"/>
      <c r="AA55" s="78"/>
      <c r="AB55" s="78"/>
      <c r="AC55" s="78"/>
      <c r="AD55" s="78"/>
      <c r="AE55" s="78"/>
      <c r="AF55" s="78"/>
      <c r="AG55" s="78"/>
      <c r="AH55" s="78"/>
      <c r="AI55" s="78"/>
      <c r="AJ55" s="78"/>
      <c r="AK55" s="78"/>
      <c r="AL55" s="78"/>
      <c r="AM55" s="57"/>
      <c r="AN55" s="57"/>
      <c r="AO55" s="57"/>
      <c r="AP55" s="57"/>
      <c r="AQ55" s="57"/>
    </row>
    <row r="56" spans="1:43" ht="12.75" customHeight="1">
      <c r="A56" s="175"/>
      <c r="B56" s="469" t="s">
        <v>213</v>
      </c>
      <c r="C56" s="477">
        <f t="shared" si="2"/>
        <v>0</v>
      </c>
      <c r="D56" s="222">
        <f>'Cash Flow Detail'!D304</f>
        <v>0</v>
      </c>
      <c r="E56" s="222">
        <f>'Cash Flow Detail'!E304</f>
        <v>0</v>
      </c>
      <c r="F56" s="222">
        <f>'Cash Flow Detail'!F304</f>
        <v>0</v>
      </c>
      <c r="G56" s="222">
        <f>'Cash Flow Detail'!G304</f>
        <v>0</v>
      </c>
      <c r="H56" s="222">
        <f>'Cash Flow Detail'!H304</f>
        <v>0</v>
      </c>
      <c r="I56" s="222">
        <f>'Cash Flow Detail'!I304</f>
        <v>0</v>
      </c>
      <c r="J56" s="222">
        <f>'Cash Flow Detail'!J304</f>
        <v>0</v>
      </c>
      <c r="K56" s="222">
        <f>'Cash Flow Detail'!K304</f>
        <v>0</v>
      </c>
      <c r="L56" s="222">
        <f>'Cash Flow Detail'!L304</f>
        <v>0</v>
      </c>
      <c r="M56" s="222">
        <f>'Cash Flow Detail'!M304</f>
        <v>0</v>
      </c>
      <c r="N56" s="222">
        <f>'Cash Flow Detail'!N304</f>
        <v>0</v>
      </c>
      <c r="O56" s="260">
        <f>'Cash Flow Detail'!O304</f>
        <v>0</v>
      </c>
      <c r="P56" s="78"/>
      <c r="Q56" s="78"/>
      <c r="R56" s="78"/>
      <c r="S56" s="78"/>
      <c r="T56" s="78"/>
      <c r="U56" s="78"/>
      <c r="V56" s="78"/>
      <c r="W56" s="78"/>
      <c r="X56" s="78"/>
      <c r="Y56" s="78"/>
      <c r="Z56" s="78"/>
      <c r="AA56" s="78"/>
      <c r="AB56" s="78"/>
      <c r="AC56" s="78"/>
      <c r="AD56" s="78"/>
      <c r="AE56" s="78"/>
      <c r="AF56" s="78"/>
      <c r="AG56" s="78"/>
      <c r="AH56" s="78"/>
      <c r="AI56" s="78"/>
      <c r="AJ56" s="78"/>
      <c r="AK56" s="78"/>
      <c r="AL56" s="78"/>
      <c r="AM56" s="57"/>
      <c r="AN56" s="57"/>
      <c r="AO56" s="57"/>
      <c r="AP56" s="57"/>
      <c r="AQ56" s="57"/>
    </row>
    <row r="57" spans="1:43" ht="12.75" customHeight="1">
      <c r="A57" s="175"/>
      <c r="B57" s="431" t="s">
        <v>227</v>
      </c>
      <c r="C57" s="477">
        <f t="shared" si="2"/>
        <v>0</v>
      </c>
      <c r="D57" s="222">
        <f>'Cash Flow Detail'!D305</f>
        <v>0</v>
      </c>
      <c r="E57" s="222">
        <f>'Cash Flow Detail'!E305</f>
        <v>0</v>
      </c>
      <c r="F57" s="222">
        <f>'Cash Flow Detail'!F305</f>
        <v>0</v>
      </c>
      <c r="G57" s="222">
        <f>'Cash Flow Detail'!G305</f>
        <v>0</v>
      </c>
      <c r="H57" s="222">
        <f>'Cash Flow Detail'!H305</f>
        <v>0</v>
      </c>
      <c r="I57" s="222">
        <f>'Cash Flow Detail'!I305</f>
        <v>0</v>
      </c>
      <c r="J57" s="222">
        <f>'Cash Flow Detail'!J305</f>
        <v>0</v>
      </c>
      <c r="K57" s="222">
        <f>'Cash Flow Detail'!K305</f>
        <v>0</v>
      </c>
      <c r="L57" s="222">
        <f>'Cash Flow Detail'!L305</f>
        <v>0</v>
      </c>
      <c r="M57" s="222">
        <f>'Cash Flow Detail'!M305</f>
        <v>0</v>
      </c>
      <c r="N57" s="222">
        <f>'Cash Flow Detail'!N305</f>
        <v>0</v>
      </c>
      <c r="O57" s="260">
        <f>'Cash Flow Detail'!O305</f>
        <v>0</v>
      </c>
      <c r="P57" s="78"/>
      <c r="Q57" s="78"/>
      <c r="R57" s="78"/>
      <c r="S57" s="78"/>
      <c r="T57" s="78"/>
      <c r="U57" s="78"/>
      <c r="V57" s="78"/>
      <c r="W57" s="78"/>
      <c r="X57" s="78"/>
      <c r="Y57" s="78"/>
      <c r="Z57" s="78"/>
      <c r="AA57" s="78"/>
      <c r="AB57" s="78"/>
      <c r="AC57" s="78"/>
      <c r="AD57" s="78"/>
      <c r="AE57" s="78"/>
      <c r="AF57" s="78"/>
      <c r="AG57" s="78"/>
      <c r="AH57" s="78"/>
      <c r="AI57" s="78"/>
      <c r="AJ57" s="78"/>
      <c r="AK57" s="78"/>
      <c r="AL57" s="78"/>
      <c r="AM57" s="57"/>
      <c r="AN57" s="57"/>
      <c r="AO57" s="57"/>
      <c r="AP57" s="57"/>
      <c r="AQ57" s="57"/>
    </row>
    <row r="58" spans="1:43" ht="12.75" customHeight="1">
      <c r="A58" s="175"/>
      <c r="B58" s="726" t="s">
        <v>246</v>
      </c>
      <c r="C58" s="477">
        <f>SUM(D58:O58)</f>
        <v>0</v>
      </c>
      <c r="D58" s="222">
        <f>'Cash Flow Detail'!D306</f>
        <v>0</v>
      </c>
      <c r="E58" s="222">
        <f>'Cash Flow Detail'!E306</f>
        <v>0</v>
      </c>
      <c r="F58" s="222">
        <f>'Cash Flow Detail'!F306</f>
        <v>0</v>
      </c>
      <c r="G58" s="222">
        <f>'Cash Flow Detail'!G306</f>
        <v>0</v>
      </c>
      <c r="H58" s="222">
        <f>'Cash Flow Detail'!H306</f>
        <v>0</v>
      </c>
      <c r="I58" s="222">
        <f>'Cash Flow Detail'!I306</f>
        <v>0</v>
      </c>
      <c r="J58" s="222">
        <f>'Cash Flow Detail'!J306</f>
        <v>0</v>
      </c>
      <c r="K58" s="222">
        <f>'Cash Flow Detail'!K306</f>
        <v>0</v>
      </c>
      <c r="L58" s="222">
        <f>'Cash Flow Detail'!L306</f>
        <v>0</v>
      </c>
      <c r="M58" s="222">
        <f>'Cash Flow Detail'!M306</f>
        <v>0</v>
      </c>
      <c r="N58" s="222">
        <f>'Cash Flow Detail'!N306</f>
        <v>0</v>
      </c>
      <c r="O58" s="260">
        <f>'Cash Flow Detail'!O306</f>
        <v>0</v>
      </c>
      <c r="P58" s="78"/>
      <c r="Q58" s="78"/>
      <c r="R58" s="78"/>
      <c r="S58" s="78"/>
      <c r="T58" s="78"/>
      <c r="U58" s="78"/>
      <c r="V58" s="78"/>
      <c r="W58" s="78"/>
      <c r="X58" s="78"/>
      <c r="Y58" s="78"/>
      <c r="Z58" s="78"/>
      <c r="AA58" s="78"/>
      <c r="AB58" s="78"/>
      <c r="AC58" s="78"/>
      <c r="AD58" s="78"/>
      <c r="AE58" s="78"/>
      <c r="AF58" s="78"/>
      <c r="AG58" s="78"/>
      <c r="AH58" s="78"/>
      <c r="AI58" s="78"/>
      <c r="AJ58" s="78"/>
      <c r="AK58" s="78"/>
      <c r="AL58" s="78"/>
      <c r="AM58" s="57"/>
      <c r="AN58" s="57"/>
      <c r="AO58" s="57"/>
      <c r="AP58" s="57"/>
      <c r="AQ58" s="57"/>
    </row>
    <row r="59" spans="1:43" ht="12.75" customHeight="1">
      <c r="A59" s="175"/>
      <c r="B59" s="1056" t="s">
        <v>457</v>
      </c>
      <c r="C59" s="477">
        <f>SUM(D59:O59)</f>
        <v>0</v>
      </c>
      <c r="D59" s="222">
        <f>'Cash Flow Detail'!D307</f>
        <v>0</v>
      </c>
      <c r="E59" s="222">
        <f>'Cash Flow Detail'!E307</f>
        <v>0</v>
      </c>
      <c r="F59" s="222">
        <f>'Cash Flow Detail'!F307</f>
        <v>0</v>
      </c>
      <c r="G59" s="222">
        <f>'Cash Flow Detail'!G307</f>
        <v>0</v>
      </c>
      <c r="H59" s="222">
        <f>'Cash Flow Detail'!H307</f>
        <v>0</v>
      </c>
      <c r="I59" s="222">
        <f>'Cash Flow Detail'!I307</f>
        <v>0</v>
      </c>
      <c r="J59" s="222">
        <f>'Cash Flow Detail'!J307</f>
        <v>0</v>
      </c>
      <c r="K59" s="222">
        <f>'Cash Flow Detail'!K307</f>
        <v>0</v>
      </c>
      <c r="L59" s="222">
        <f>'Cash Flow Detail'!L307</f>
        <v>0</v>
      </c>
      <c r="M59" s="222">
        <f>'Cash Flow Detail'!M307</f>
        <v>0</v>
      </c>
      <c r="N59" s="222">
        <f>'Cash Flow Detail'!N307</f>
        <v>0</v>
      </c>
      <c r="O59" s="260">
        <f>'Cash Flow Detail'!O307</f>
        <v>0</v>
      </c>
      <c r="P59" s="78"/>
      <c r="Q59" s="78"/>
      <c r="R59" s="78"/>
      <c r="S59" s="78"/>
      <c r="T59" s="78"/>
      <c r="U59" s="78"/>
      <c r="V59" s="78"/>
      <c r="W59" s="78"/>
      <c r="X59" s="78"/>
      <c r="Y59" s="78"/>
      <c r="Z59" s="78"/>
      <c r="AA59" s="78"/>
      <c r="AB59" s="78"/>
      <c r="AC59" s="78"/>
      <c r="AD59" s="78"/>
      <c r="AE59" s="78"/>
      <c r="AF59" s="78"/>
      <c r="AG59" s="78"/>
      <c r="AH59" s="78"/>
      <c r="AI59" s="78"/>
      <c r="AJ59" s="78"/>
      <c r="AK59" s="78"/>
      <c r="AL59" s="78"/>
      <c r="AM59" s="57"/>
      <c r="AN59" s="57"/>
      <c r="AO59" s="57"/>
      <c r="AP59" s="57"/>
      <c r="AQ59" s="57"/>
    </row>
    <row r="60" spans="1:43" ht="12.75" customHeight="1">
      <c r="A60" s="175"/>
      <c r="B60" s="1057" t="s">
        <v>444</v>
      </c>
      <c r="C60" s="477">
        <f>SUM(D60:O60)</f>
        <v>0</v>
      </c>
      <c r="D60" s="239">
        <f>'Cash Flow Detail'!D308</f>
        <v>0</v>
      </c>
      <c r="E60" s="239">
        <f>'Cash Flow Detail'!E308</f>
        <v>0</v>
      </c>
      <c r="F60" s="239">
        <f>'Cash Flow Detail'!F308</f>
        <v>0</v>
      </c>
      <c r="G60" s="239">
        <f>'Cash Flow Detail'!G308</f>
        <v>0</v>
      </c>
      <c r="H60" s="239">
        <f>'Cash Flow Detail'!H308</f>
        <v>0</v>
      </c>
      <c r="I60" s="239">
        <f>'Cash Flow Detail'!I308</f>
        <v>0</v>
      </c>
      <c r="J60" s="239">
        <f>'Cash Flow Detail'!J308</f>
        <v>0</v>
      </c>
      <c r="K60" s="239">
        <f>'Cash Flow Detail'!K308</f>
        <v>0</v>
      </c>
      <c r="L60" s="239">
        <f>'Cash Flow Detail'!L308</f>
        <v>0</v>
      </c>
      <c r="M60" s="239">
        <f>'Cash Flow Detail'!M308</f>
        <v>0</v>
      </c>
      <c r="N60" s="239">
        <f>'Cash Flow Detail'!N308</f>
        <v>0</v>
      </c>
      <c r="O60" s="720">
        <f>'Cash Flow Detail'!O308</f>
        <v>0</v>
      </c>
      <c r="P60" s="78"/>
      <c r="Q60" s="78"/>
      <c r="R60" s="78"/>
      <c r="S60" s="78"/>
      <c r="T60" s="78"/>
      <c r="U60" s="78"/>
      <c r="V60" s="78"/>
      <c r="W60" s="78"/>
      <c r="X60" s="78"/>
      <c r="Y60" s="78"/>
      <c r="Z60" s="78"/>
      <c r="AA60" s="78"/>
      <c r="AB60" s="78"/>
      <c r="AC60" s="78"/>
      <c r="AD60" s="78"/>
      <c r="AE60" s="78"/>
      <c r="AF60" s="78"/>
      <c r="AG60" s="78"/>
      <c r="AH60" s="78"/>
      <c r="AI60" s="78"/>
      <c r="AJ60" s="78"/>
      <c r="AK60" s="78"/>
      <c r="AL60" s="78"/>
      <c r="AM60" s="57"/>
      <c r="AN60" s="57"/>
      <c r="AO60" s="57"/>
      <c r="AP60" s="57"/>
      <c r="AQ60" s="57"/>
    </row>
    <row r="61" spans="1:43" ht="12.75" customHeight="1">
      <c r="A61" s="175"/>
      <c r="B61" s="472" t="s">
        <v>102</v>
      </c>
      <c r="C61" s="475">
        <f>SUM(C20:C60)</f>
        <v>0</v>
      </c>
      <c r="D61" s="412">
        <f>SUM(D20:D60)</f>
        <v>0</v>
      </c>
      <c r="E61" s="412">
        <f>SUM(E20:E60)</f>
        <v>0</v>
      </c>
      <c r="F61" s="412">
        <f aca="true" t="shared" si="3" ref="F61:O61">SUM(F20:F60)</f>
        <v>0</v>
      </c>
      <c r="G61" s="412">
        <f t="shared" si="3"/>
        <v>0</v>
      </c>
      <c r="H61" s="412">
        <f t="shared" si="3"/>
        <v>0</v>
      </c>
      <c r="I61" s="412">
        <f t="shared" si="3"/>
        <v>0</v>
      </c>
      <c r="J61" s="412">
        <f t="shared" si="3"/>
        <v>0</v>
      </c>
      <c r="K61" s="412">
        <f t="shared" si="3"/>
        <v>0</v>
      </c>
      <c r="L61" s="412">
        <f t="shared" si="3"/>
        <v>0</v>
      </c>
      <c r="M61" s="412">
        <f t="shared" si="3"/>
        <v>0</v>
      </c>
      <c r="N61" s="412">
        <f t="shared" si="3"/>
        <v>0</v>
      </c>
      <c r="O61" s="487">
        <f t="shared" si="3"/>
        <v>0</v>
      </c>
      <c r="P61" s="78"/>
      <c r="Q61" s="78"/>
      <c r="R61" s="78"/>
      <c r="S61" s="78"/>
      <c r="T61" s="78"/>
      <c r="U61" s="78"/>
      <c r="V61" s="78"/>
      <c r="W61" s="78"/>
      <c r="X61" s="78"/>
      <c r="Y61" s="78"/>
      <c r="Z61" s="78"/>
      <c r="AA61" s="78"/>
      <c r="AB61" s="78"/>
      <c r="AC61" s="78"/>
      <c r="AD61" s="78"/>
      <c r="AE61" s="78"/>
      <c r="AF61" s="78"/>
      <c r="AG61" s="78"/>
      <c r="AH61" s="78"/>
      <c r="AI61" s="78"/>
      <c r="AJ61" s="78"/>
      <c r="AK61" s="78"/>
      <c r="AL61" s="78"/>
      <c r="AM61" s="57"/>
      <c r="AN61" s="57"/>
      <c r="AO61" s="57"/>
      <c r="AP61" s="57"/>
      <c r="AQ61" s="57"/>
    </row>
    <row r="62" spans="1:43" ht="24" customHeight="1">
      <c r="A62" s="1879" t="s">
        <v>341</v>
      </c>
      <c r="B62" s="1880"/>
      <c r="C62" s="478">
        <f aca="true" t="shared" si="4" ref="C62:O62">+C18-C61</f>
        <v>0</v>
      </c>
      <c r="D62" s="384">
        <f t="shared" si="4"/>
        <v>0</v>
      </c>
      <c r="E62" s="384">
        <f t="shared" si="4"/>
        <v>0</v>
      </c>
      <c r="F62" s="384">
        <f t="shared" si="4"/>
        <v>0</v>
      </c>
      <c r="G62" s="384">
        <f t="shared" si="4"/>
        <v>0</v>
      </c>
      <c r="H62" s="384">
        <f t="shared" si="4"/>
        <v>0</v>
      </c>
      <c r="I62" s="384">
        <f t="shared" si="4"/>
        <v>0</v>
      </c>
      <c r="J62" s="384">
        <f t="shared" si="4"/>
        <v>0</v>
      </c>
      <c r="K62" s="384">
        <f t="shared" si="4"/>
        <v>0</v>
      </c>
      <c r="L62" s="384">
        <f t="shared" si="4"/>
        <v>0</v>
      </c>
      <c r="M62" s="384">
        <f t="shared" si="4"/>
        <v>0</v>
      </c>
      <c r="N62" s="384">
        <f t="shared" si="4"/>
        <v>0</v>
      </c>
      <c r="O62" s="460">
        <f t="shared" si="4"/>
        <v>0</v>
      </c>
      <c r="P62" s="78"/>
      <c r="Q62" s="78"/>
      <c r="R62" s="78"/>
      <c r="S62" s="78"/>
      <c r="T62" s="78"/>
      <c r="U62" s="78"/>
      <c r="V62" s="78"/>
      <c r="W62" s="78"/>
      <c r="X62" s="78"/>
      <c r="Y62" s="78"/>
      <c r="Z62" s="78"/>
      <c r="AA62" s="78"/>
      <c r="AB62" s="78"/>
      <c r="AC62" s="78"/>
      <c r="AD62" s="78"/>
      <c r="AE62" s="78"/>
      <c r="AF62" s="78"/>
      <c r="AG62" s="78"/>
      <c r="AH62" s="78"/>
      <c r="AI62" s="78"/>
      <c r="AJ62" s="78"/>
      <c r="AK62" s="78"/>
      <c r="AL62" s="78"/>
      <c r="AM62" s="57"/>
      <c r="AN62" s="57"/>
      <c r="AO62" s="57"/>
      <c r="AP62" s="57"/>
      <c r="AQ62" s="57"/>
    </row>
    <row r="63" spans="1:43" ht="12.75" customHeight="1">
      <c r="A63" s="176"/>
      <c r="B63" s="438" t="s">
        <v>175</v>
      </c>
      <c r="C63" s="479">
        <f>D63</f>
        <v>0</v>
      </c>
      <c r="D63" s="222">
        <f>Inventory!I40-Debt!P5</f>
        <v>0</v>
      </c>
      <c r="E63" s="222">
        <f>D66</f>
        <v>0</v>
      </c>
      <c r="F63" s="222">
        <f>E66</f>
        <v>0</v>
      </c>
      <c r="G63" s="222">
        <f aca="true" t="shared" si="5" ref="G63:O63">F66</f>
        <v>0</v>
      </c>
      <c r="H63" s="222">
        <f t="shared" si="5"/>
        <v>0</v>
      </c>
      <c r="I63" s="222">
        <f t="shared" si="5"/>
        <v>0</v>
      </c>
      <c r="J63" s="222">
        <f t="shared" si="5"/>
        <v>0</v>
      </c>
      <c r="K63" s="222">
        <f t="shared" si="5"/>
        <v>0</v>
      </c>
      <c r="L63" s="222">
        <f t="shared" si="5"/>
        <v>0</v>
      </c>
      <c r="M63" s="222">
        <f t="shared" si="5"/>
        <v>0</v>
      </c>
      <c r="N63" s="222">
        <f t="shared" si="5"/>
        <v>0</v>
      </c>
      <c r="O63" s="260">
        <f t="shared" si="5"/>
        <v>0</v>
      </c>
      <c r="P63" s="78"/>
      <c r="Q63" s="78"/>
      <c r="R63" s="78"/>
      <c r="S63" s="78"/>
      <c r="T63" s="78"/>
      <c r="U63" s="78"/>
      <c r="V63" s="78"/>
      <c r="W63" s="78"/>
      <c r="X63" s="78"/>
      <c r="Y63" s="78"/>
      <c r="Z63" s="78"/>
      <c r="AA63" s="78"/>
      <c r="AB63" s="78"/>
      <c r="AC63" s="78"/>
      <c r="AD63" s="78"/>
      <c r="AE63" s="78"/>
      <c r="AF63" s="78"/>
      <c r="AG63" s="78"/>
      <c r="AH63" s="78"/>
      <c r="AI63" s="78"/>
      <c r="AJ63" s="78"/>
      <c r="AK63" s="78"/>
      <c r="AL63" s="78"/>
      <c r="AM63" s="57"/>
      <c r="AN63" s="57"/>
      <c r="AO63" s="57"/>
      <c r="AP63" s="57"/>
      <c r="AQ63" s="57"/>
    </row>
    <row r="64" spans="1:43" ht="12.75" customHeight="1">
      <c r="A64" s="176"/>
      <c r="B64" s="473" t="s">
        <v>176</v>
      </c>
      <c r="C64" s="479">
        <f>C62+C63</f>
        <v>0</v>
      </c>
      <c r="D64" s="222">
        <f aca="true" t="shared" si="6" ref="D64:O64">D62+D63</f>
        <v>0</v>
      </c>
      <c r="E64" s="222">
        <f t="shared" si="6"/>
        <v>0</v>
      </c>
      <c r="F64" s="222">
        <f t="shared" si="6"/>
        <v>0</v>
      </c>
      <c r="G64" s="222">
        <f t="shared" si="6"/>
        <v>0</v>
      </c>
      <c r="H64" s="222">
        <f t="shared" si="6"/>
        <v>0</v>
      </c>
      <c r="I64" s="222">
        <f t="shared" si="6"/>
        <v>0</v>
      </c>
      <c r="J64" s="222">
        <f t="shared" si="6"/>
        <v>0</v>
      </c>
      <c r="K64" s="222">
        <f t="shared" si="6"/>
        <v>0</v>
      </c>
      <c r="L64" s="222">
        <f t="shared" si="6"/>
        <v>0</v>
      </c>
      <c r="M64" s="222">
        <f t="shared" si="6"/>
        <v>0</v>
      </c>
      <c r="N64" s="222">
        <f t="shared" si="6"/>
        <v>0</v>
      </c>
      <c r="O64" s="260">
        <f t="shared" si="6"/>
        <v>0</v>
      </c>
      <c r="P64" s="78"/>
      <c r="Q64" s="78"/>
      <c r="R64" s="78"/>
      <c r="S64" s="78"/>
      <c r="T64" s="78"/>
      <c r="U64" s="78"/>
      <c r="V64" s="78"/>
      <c r="W64" s="78"/>
      <c r="X64" s="78"/>
      <c r="Y64" s="78"/>
      <c r="Z64" s="78"/>
      <c r="AA64" s="78"/>
      <c r="AB64" s="78"/>
      <c r="AC64" s="78"/>
      <c r="AD64" s="78"/>
      <c r="AE64" s="78"/>
      <c r="AF64" s="78"/>
      <c r="AG64" s="78"/>
      <c r="AH64" s="78"/>
      <c r="AI64" s="78"/>
      <c r="AJ64" s="78"/>
      <c r="AK64" s="78"/>
      <c r="AL64" s="78"/>
      <c r="AM64" s="57"/>
      <c r="AN64" s="57"/>
      <c r="AO64" s="57"/>
      <c r="AP64" s="57"/>
      <c r="AQ64" s="57"/>
    </row>
    <row r="65" spans="1:43" ht="12.75" customHeight="1">
      <c r="A65" s="176"/>
      <c r="B65" s="716" t="s">
        <v>201</v>
      </c>
      <c r="C65" s="480">
        <f>SUM(D65:O65)</f>
        <v>0</v>
      </c>
      <c r="D65" s="241">
        <f>IF(D64&lt;0,D64*Debt!$Q$5/12,0)</f>
        <v>0</v>
      </c>
      <c r="E65" s="241">
        <f>IF(E64&lt;0,E64*Debt!$Q$5/12,0)</f>
        <v>0</v>
      </c>
      <c r="F65" s="241">
        <f>IF(F64&lt;0,F64*Debt!$Q$5/12,0)</f>
        <v>0</v>
      </c>
      <c r="G65" s="241">
        <f>IF(G64&lt;0,G64*Debt!$Q$5/12,0)</f>
        <v>0</v>
      </c>
      <c r="H65" s="241">
        <f>IF(H64&lt;0,H64*Debt!$Q$5/12,0)</f>
        <v>0</v>
      </c>
      <c r="I65" s="241">
        <f>IF(I64&lt;0,I64*Debt!$Q$5/12,0)</f>
        <v>0</v>
      </c>
      <c r="J65" s="241">
        <f>IF(J64&lt;0,J64*Debt!$Q$5/12,0)</f>
        <v>0</v>
      </c>
      <c r="K65" s="241">
        <f>IF(K64&lt;0,K64*Debt!$Q$5/12,0)</f>
        <v>0</v>
      </c>
      <c r="L65" s="241">
        <f>IF(L64&lt;0,L64*Debt!$Q$5/12,0)</f>
        <v>0</v>
      </c>
      <c r="M65" s="241">
        <f>IF(M64&lt;0,M64*Debt!$Q$5/12,0)</f>
        <v>0</v>
      </c>
      <c r="N65" s="241">
        <f>IF(N64&lt;0,N64*Debt!$Q$5/12,0)</f>
        <v>0</v>
      </c>
      <c r="O65" s="417">
        <f>IF(O64&lt;0,O64*Debt!$Q$5/12,0)</f>
        <v>0</v>
      </c>
      <c r="P65" s="78"/>
      <c r="Q65" s="78"/>
      <c r="R65" s="78"/>
      <c r="S65" s="78"/>
      <c r="T65" s="78"/>
      <c r="U65" s="78"/>
      <c r="V65" s="78"/>
      <c r="W65" s="78"/>
      <c r="X65" s="78"/>
      <c r="Y65" s="78"/>
      <c r="Z65" s="78"/>
      <c r="AA65" s="78"/>
      <c r="AB65" s="78"/>
      <c r="AC65" s="78"/>
      <c r="AD65" s="78"/>
      <c r="AE65" s="78"/>
      <c r="AF65" s="78"/>
      <c r="AG65" s="78"/>
      <c r="AH65" s="78"/>
      <c r="AI65" s="78"/>
      <c r="AJ65" s="78"/>
      <c r="AK65" s="78"/>
      <c r="AL65" s="78"/>
      <c r="AM65" s="57"/>
      <c r="AN65" s="57"/>
      <c r="AO65" s="57"/>
      <c r="AP65" s="57"/>
      <c r="AQ65" s="57"/>
    </row>
    <row r="66" spans="1:43" ht="12.75" customHeight="1" thickBot="1">
      <c r="A66" s="295" t="s">
        <v>342</v>
      </c>
      <c r="B66" s="415"/>
      <c r="C66" s="481">
        <f>C64+C65</f>
        <v>0</v>
      </c>
      <c r="D66" s="385">
        <f aca="true" t="shared" si="7" ref="D66:O66">D64+D65</f>
        <v>0</v>
      </c>
      <c r="E66" s="385">
        <f t="shared" si="7"/>
        <v>0</v>
      </c>
      <c r="F66" s="385">
        <f t="shared" si="7"/>
        <v>0</v>
      </c>
      <c r="G66" s="385">
        <f t="shared" si="7"/>
        <v>0</v>
      </c>
      <c r="H66" s="385">
        <f t="shared" si="7"/>
        <v>0</v>
      </c>
      <c r="I66" s="385">
        <f t="shared" si="7"/>
        <v>0</v>
      </c>
      <c r="J66" s="385">
        <f t="shared" si="7"/>
        <v>0</v>
      </c>
      <c r="K66" s="385">
        <f t="shared" si="7"/>
        <v>0</v>
      </c>
      <c r="L66" s="385">
        <f t="shared" si="7"/>
        <v>0</v>
      </c>
      <c r="M66" s="385">
        <f t="shared" si="7"/>
        <v>0</v>
      </c>
      <c r="N66" s="385">
        <f t="shared" si="7"/>
        <v>0</v>
      </c>
      <c r="O66" s="461">
        <f t="shared" si="7"/>
        <v>0</v>
      </c>
      <c r="P66" s="78"/>
      <c r="Q66" s="78"/>
      <c r="R66" s="78"/>
      <c r="S66" s="78"/>
      <c r="T66" s="78"/>
      <c r="U66" s="78"/>
      <c r="V66" s="78"/>
      <c r="W66" s="78"/>
      <c r="X66" s="78"/>
      <c r="Y66" s="78"/>
      <c r="Z66" s="78"/>
      <c r="AA66" s="78"/>
      <c r="AB66" s="78"/>
      <c r="AC66" s="78"/>
      <c r="AD66" s="78"/>
      <c r="AE66" s="78"/>
      <c r="AF66" s="78"/>
      <c r="AG66" s="78"/>
      <c r="AH66" s="78"/>
      <c r="AI66" s="78"/>
      <c r="AJ66" s="78"/>
      <c r="AK66" s="78"/>
      <c r="AL66" s="78"/>
      <c r="AM66" s="57"/>
      <c r="AN66" s="57"/>
      <c r="AO66" s="57"/>
      <c r="AP66" s="57"/>
      <c r="AQ66" s="57"/>
    </row>
    <row r="67" spans="1:53" ht="13.5" thickTop="1">
      <c r="A67" s="848"/>
      <c r="B67" s="908" t="s">
        <v>174</v>
      </c>
      <c r="C67" s="908"/>
      <c r="D67" s="848"/>
      <c r="E67" s="848"/>
      <c r="F67" s="848"/>
      <c r="G67" s="908"/>
      <c r="H67" s="908"/>
      <c r="I67" s="908"/>
      <c r="J67" s="908"/>
      <c r="K67" s="908"/>
      <c r="L67" s="908"/>
      <c r="M67" s="90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914"/>
      <c r="AN67" s="914"/>
      <c r="AO67" s="914"/>
      <c r="AP67" s="914"/>
      <c r="AQ67" s="847"/>
      <c r="AR67" s="847"/>
      <c r="AS67" s="847"/>
      <c r="AT67" s="847"/>
      <c r="AU67" s="847"/>
      <c r="AV67" s="847"/>
      <c r="AW67" s="847"/>
      <c r="AX67" s="847"/>
      <c r="AY67" s="847"/>
      <c r="AZ67" s="847"/>
      <c r="BA67" s="847"/>
    </row>
    <row r="68" spans="1:53" ht="12.75">
      <c r="A68" s="848"/>
      <c r="B68" s="909"/>
      <c r="C68" s="909"/>
      <c r="D68" s="848"/>
      <c r="E68" s="848"/>
      <c r="F68" s="848"/>
      <c r="G68" s="908"/>
      <c r="H68" s="908"/>
      <c r="I68" s="908"/>
      <c r="J68" s="908"/>
      <c r="K68" s="908"/>
      <c r="L68" s="908"/>
      <c r="M68" s="908"/>
      <c r="N68" s="848"/>
      <c r="O68" s="848"/>
      <c r="P68" s="848"/>
      <c r="Q68" s="848"/>
      <c r="R68" s="848"/>
      <c r="S68" s="848"/>
      <c r="T68" s="848"/>
      <c r="U68" s="848"/>
      <c r="V68" s="848"/>
      <c r="W68" s="848"/>
      <c r="X68" s="848"/>
      <c r="Y68" s="848"/>
      <c r="Z68" s="848"/>
      <c r="AA68" s="848"/>
      <c r="AB68" s="848"/>
      <c r="AC68" s="848"/>
      <c r="AD68" s="848"/>
      <c r="AE68" s="848"/>
      <c r="AF68" s="848"/>
      <c r="AG68" s="848"/>
      <c r="AH68" s="848"/>
      <c r="AI68" s="848"/>
      <c r="AJ68" s="848"/>
      <c r="AK68" s="848"/>
      <c r="AL68" s="848"/>
      <c r="AM68" s="914"/>
      <c r="AN68" s="914"/>
      <c r="AO68" s="914"/>
      <c r="AP68" s="914"/>
      <c r="AQ68" s="847"/>
      <c r="AR68" s="847"/>
      <c r="AS68" s="847"/>
      <c r="AT68" s="847"/>
      <c r="AU68" s="847"/>
      <c r="AV68" s="847"/>
      <c r="AW68" s="847"/>
      <c r="AX68" s="847"/>
      <c r="AY68" s="847"/>
      <c r="AZ68" s="847"/>
      <c r="BA68" s="847"/>
    </row>
    <row r="69" spans="1:53" ht="12.75">
      <c r="A69" s="848"/>
      <c r="B69" s="908" t="s">
        <v>174</v>
      </c>
      <c r="C69" s="908"/>
      <c r="D69" s="848"/>
      <c r="E69" s="848"/>
      <c r="F69" s="848"/>
      <c r="G69" s="908"/>
      <c r="H69" s="908"/>
      <c r="I69" s="908"/>
      <c r="J69" s="908"/>
      <c r="K69" s="908"/>
      <c r="L69" s="908"/>
      <c r="M69" s="90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914"/>
      <c r="AN69" s="914"/>
      <c r="AO69" s="914"/>
      <c r="AP69" s="914"/>
      <c r="AQ69" s="847"/>
      <c r="AR69" s="847"/>
      <c r="AS69" s="847"/>
      <c r="AT69" s="847"/>
      <c r="AU69" s="847"/>
      <c r="AV69" s="847"/>
      <c r="AW69" s="847"/>
      <c r="AX69" s="847"/>
      <c r="AY69" s="847"/>
      <c r="AZ69" s="847"/>
      <c r="BA69" s="847"/>
    </row>
    <row r="70" spans="1:53" ht="12.75">
      <c r="A70" s="848"/>
      <c r="B70" s="908"/>
      <c r="C70" s="908"/>
      <c r="D70" s="848"/>
      <c r="E70" s="848"/>
      <c r="F70" s="848"/>
      <c r="G70" s="908"/>
      <c r="H70" s="908"/>
      <c r="I70" s="908"/>
      <c r="J70" s="908"/>
      <c r="K70" s="908"/>
      <c r="L70" s="908"/>
      <c r="M70" s="908"/>
      <c r="N70" s="848"/>
      <c r="O70" s="848"/>
      <c r="P70" s="848"/>
      <c r="Q70" s="848"/>
      <c r="R70" s="848"/>
      <c r="S70" s="848"/>
      <c r="T70" s="848"/>
      <c r="U70" s="848"/>
      <c r="V70" s="848"/>
      <c r="W70" s="848"/>
      <c r="X70" s="848"/>
      <c r="Y70" s="848"/>
      <c r="Z70" s="848"/>
      <c r="AA70" s="848"/>
      <c r="AB70" s="848"/>
      <c r="AC70" s="848"/>
      <c r="AD70" s="848"/>
      <c r="AE70" s="848"/>
      <c r="AF70" s="848"/>
      <c r="AG70" s="848"/>
      <c r="AH70" s="848"/>
      <c r="AI70" s="848"/>
      <c r="AJ70" s="848"/>
      <c r="AK70" s="848"/>
      <c r="AL70" s="848"/>
      <c r="AM70" s="914"/>
      <c r="AN70" s="914"/>
      <c r="AO70" s="914"/>
      <c r="AP70" s="914"/>
      <c r="AQ70" s="847"/>
      <c r="AR70" s="847"/>
      <c r="AS70" s="847"/>
      <c r="AT70" s="847"/>
      <c r="AU70" s="847"/>
      <c r="AV70" s="847"/>
      <c r="AW70" s="847"/>
      <c r="AX70" s="847"/>
      <c r="AY70" s="847"/>
      <c r="AZ70" s="847"/>
      <c r="BA70" s="847"/>
    </row>
    <row r="71" spans="1:53" ht="12.75">
      <c r="A71" s="848"/>
      <c r="B71" s="908"/>
      <c r="C71" s="908"/>
      <c r="D71" s="848"/>
      <c r="E71" s="848"/>
      <c r="F71" s="848"/>
      <c r="G71" s="908"/>
      <c r="H71" s="908"/>
      <c r="I71" s="908"/>
      <c r="J71" s="908"/>
      <c r="K71" s="908"/>
      <c r="L71" s="908"/>
      <c r="M71" s="90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914"/>
      <c r="AN71" s="914"/>
      <c r="AO71" s="914"/>
      <c r="AP71" s="914"/>
      <c r="AQ71" s="847"/>
      <c r="AR71" s="847"/>
      <c r="AS71" s="847"/>
      <c r="AT71" s="847"/>
      <c r="AU71" s="847"/>
      <c r="AV71" s="847"/>
      <c r="AW71" s="847"/>
      <c r="AX71" s="847"/>
      <c r="AY71" s="847"/>
      <c r="AZ71" s="847"/>
      <c r="BA71" s="847"/>
    </row>
    <row r="72" spans="1:53" ht="12.75">
      <c r="A72" s="848"/>
      <c r="B72" s="908"/>
      <c r="C72" s="908"/>
      <c r="D72" s="848"/>
      <c r="E72" s="848"/>
      <c r="F72" s="848"/>
      <c r="G72" s="908"/>
      <c r="H72" s="908"/>
      <c r="I72" s="908"/>
      <c r="J72" s="908"/>
      <c r="K72" s="908"/>
      <c r="L72" s="908"/>
      <c r="M72" s="90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848"/>
      <c r="AM72" s="914"/>
      <c r="AN72" s="914"/>
      <c r="AO72" s="914"/>
      <c r="AP72" s="914"/>
      <c r="AQ72" s="847"/>
      <c r="AR72" s="847"/>
      <c r="AS72" s="847"/>
      <c r="AT72" s="847"/>
      <c r="AU72" s="847"/>
      <c r="AV72" s="847"/>
      <c r="AW72" s="847"/>
      <c r="AX72" s="847"/>
      <c r="AY72" s="847"/>
      <c r="AZ72" s="847"/>
      <c r="BA72" s="847"/>
    </row>
    <row r="73" spans="1:53" ht="12.75">
      <c r="A73" s="848"/>
      <c r="B73" s="910"/>
      <c r="C73" s="910"/>
      <c r="D73" s="911"/>
      <c r="E73" s="911"/>
      <c r="F73" s="911"/>
      <c r="G73" s="910"/>
      <c r="H73" s="910"/>
      <c r="I73" s="910"/>
      <c r="J73" s="910"/>
      <c r="K73" s="910"/>
      <c r="L73" s="910"/>
      <c r="M73" s="910"/>
      <c r="N73" s="911"/>
      <c r="O73" s="911"/>
      <c r="P73" s="911"/>
      <c r="Q73" s="911"/>
      <c r="R73" s="848"/>
      <c r="S73" s="848"/>
      <c r="T73" s="848"/>
      <c r="U73" s="848"/>
      <c r="V73" s="848"/>
      <c r="W73" s="848"/>
      <c r="X73" s="848"/>
      <c r="Y73" s="848"/>
      <c r="Z73" s="848"/>
      <c r="AA73" s="848"/>
      <c r="AB73" s="848"/>
      <c r="AC73" s="848"/>
      <c r="AD73" s="848"/>
      <c r="AE73" s="848"/>
      <c r="AF73" s="848"/>
      <c r="AG73" s="848"/>
      <c r="AH73" s="848"/>
      <c r="AI73" s="848"/>
      <c r="AJ73" s="848"/>
      <c r="AK73" s="848"/>
      <c r="AL73" s="848"/>
      <c r="AM73" s="914"/>
      <c r="AN73" s="914"/>
      <c r="AO73" s="914"/>
      <c r="AP73" s="914"/>
      <c r="AQ73" s="847"/>
      <c r="AR73" s="847"/>
      <c r="AS73" s="847"/>
      <c r="AT73" s="847"/>
      <c r="AU73" s="847"/>
      <c r="AV73" s="847"/>
      <c r="AW73" s="847"/>
      <c r="AX73" s="847"/>
      <c r="AY73" s="847"/>
      <c r="AZ73" s="847"/>
      <c r="BA73" s="847"/>
    </row>
    <row r="74" spans="1:53" ht="12.75">
      <c r="A74" s="848"/>
      <c r="B74" s="912"/>
      <c r="C74" s="912"/>
      <c r="D74" s="911"/>
      <c r="E74" s="911"/>
      <c r="F74" s="911"/>
      <c r="G74" s="912"/>
      <c r="H74" s="912"/>
      <c r="I74" s="912"/>
      <c r="J74" s="912"/>
      <c r="K74" s="912"/>
      <c r="L74" s="912"/>
      <c r="M74" s="912"/>
      <c r="N74" s="912"/>
      <c r="O74" s="912"/>
      <c r="P74" s="912"/>
      <c r="Q74" s="911"/>
      <c r="R74" s="848"/>
      <c r="S74" s="848"/>
      <c r="T74" s="848"/>
      <c r="U74" s="848"/>
      <c r="V74" s="848"/>
      <c r="W74" s="848"/>
      <c r="X74" s="848"/>
      <c r="Y74" s="848"/>
      <c r="Z74" s="848"/>
      <c r="AA74" s="848"/>
      <c r="AB74" s="848"/>
      <c r="AC74" s="848"/>
      <c r="AD74" s="848"/>
      <c r="AE74" s="848"/>
      <c r="AF74" s="848"/>
      <c r="AG74" s="848"/>
      <c r="AH74" s="848"/>
      <c r="AI74" s="848"/>
      <c r="AJ74" s="848"/>
      <c r="AK74" s="848"/>
      <c r="AL74" s="848"/>
      <c r="AM74" s="914"/>
      <c r="AN74" s="914"/>
      <c r="AO74" s="914"/>
      <c r="AP74" s="914"/>
      <c r="AQ74" s="847"/>
      <c r="AR74" s="847"/>
      <c r="AS74" s="847"/>
      <c r="AT74" s="847"/>
      <c r="AU74" s="847"/>
      <c r="AV74" s="847"/>
      <c r="AW74" s="847"/>
      <c r="AX74" s="847"/>
      <c r="AY74" s="847"/>
      <c r="AZ74" s="847"/>
      <c r="BA74" s="847"/>
    </row>
    <row r="75" spans="1:53" ht="12.75">
      <c r="A75" s="848"/>
      <c r="B75" s="910"/>
      <c r="C75" s="910"/>
      <c r="D75" s="911"/>
      <c r="E75" s="911"/>
      <c r="F75" s="911"/>
      <c r="G75" s="910"/>
      <c r="H75" s="910"/>
      <c r="I75" s="910"/>
      <c r="J75" s="910"/>
      <c r="K75" s="910"/>
      <c r="L75" s="910"/>
      <c r="M75" s="910"/>
      <c r="N75" s="911"/>
      <c r="O75" s="911"/>
      <c r="P75" s="911"/>
      <c r="Q75" s="911"/>
      <c r="R75" s="848"/>
      <c r="S75" s="848"/>
      <c r="T75" s="848"/>
      <c r="U75" s="848"/>
      <c r="V75" s="848"/>
      <c r="W75" s="848"/>
      <c r="X75" s="848"/>
      <c r="Y75" s="848"/>
      <c r="Z75" s="848"/>
      <c r="AA75" s="848"/>
      <c r="AB75" s="848"/>
      <c r="AC75" s="848"/>
      <c r="AD75" s="848"/>
      <c r="AE75" s="848"/>
      <c r="AF75" s="848"/>
      <c r="AG75" s="848"/>
      <c r="AH75" s="848"/>
      <c r="AI75" s="848"/>
      <c r="AJ75" s="848"/>
      <c r="AK75" s="848"/>
      <c r="AL75" s="848"/>
      <c r="AM75" s="914"/>
      <c r="AN75" s="914"/>
      <c r="AO75" s="914"/>
      <c r="AP75" s="914"/>
      <c r="AQ75" s="847"/>
      <c r="AR75" s="847"/>
      <c r="AS75" s="847"/>
      <c r="AT75" s="847"/>
      <c r="AU75" s="847"/>
      <c r="AV75" s="847"/>
      <c r="AW75" s="847"/>
      <c r="AX75" s="847"/>
      <c r="AY75" s="847"/>
      <c r="AZ75" s="847"/>
      <c r="BA75" s="847"/>
    </row>
    <row r="76" spans="1:53" ht="12.75">
      <c r="A76" s="848"/>
      <c r="B76" s="913"/>
      <c r="C76" s="913"/>
      <c r="D76" s="911"/>
      <c r="E76" s="911"/>
      <c r="F76" s="911"/>
      <c r="G76" s="910"/>
      <c r="H76" s="910"/>
      <c r="I76" s="910"/>
      <c r="J76" s="910"/>
      <c r="K76" s="910"/>
      <c r="L76" s="910"/>
      <c r="M76" s="910"/>
      <c r="N76" s="911"/>
      <c r="O76" s="911"/>
      <c r="P76" s="911"/>
      <c r="Q76" s="911"/>
      <c r="R76" s="848"/>
      <c r="S76" s="848"/>
      <c r="T76" s="848"/>
      <c r="U76" s="848"/>
      <c r="V76" s="848"/>
      <c r="W76" s="848"/>
      <c r="X76" s="848"/>
      <c r="Y76" s="848"/>
      <c r="Z76" s="848"/>
      <c r="AA76" s="848"/>
      <c r="AB76" s="848"/>
      <c r="AC76" s="848"/>
      <c r="AD76" s="848"/>
      <c r="AE76" s="848"/>
      <c r="AF76" s="848"/>
      <c r="AG76" s="848"/>
      <c r="AH76" s="848"/>
      <c r="AI76" s="848"/>
      <c r="AJ76" s="848"/>
      <c r="AK76" s="848"/>
      <c r="AL76" s="848"/>
      <c r="AM76" s="914"/>
      <c r="AN76" s="914"/>
      <c r="AO76" s="914"/>
      <c r="AP76" s="914"/>
      <c r="AQ76" s="847"/>
      <c r="AR76" s="847"/>
      <c r="AS76" s="847"/>
      <c r="AT76" s="847"/>
      <c r="AU76" s="847"/>
      <c r="AV76" s="847"/>
      <c r="AW76" s="847"/>
      <c r="AX76" s="847"/>
      <c r="AY76" s="847"/>
      <c r="AZ76" s="847"/>
      <c r="BA76" s="847"/>
    </row>
    <row r="77" spans="1:53" ht="12.75">
      <c r="A77" s="848"/>
      <c r="B77" s="912"/>
      <c r="C77" s="912"/>
      <c r="D77" s="911"/>
      <c r="E77" s="911"/>
      <c r="F77" s="911"/>
      <c r="G77" s="910"/>
      <c r="H77" s="910"/>
      <c r="I77" s="910"/>
      <c r="J77" s="910"/>
      <c r="K77" s="910"/>
      <c r="L77" s="910"/>
      <c r="M77" s="910"/>
      <c r="N77" s="911"/>
      <c r="O77" s="911"/>
      <c r="P77" s="911"/>
      <c r="Q77" s="911"/>
      <c r="R77" s="848"/>
      <c r="S77" s="848"/>
      <c r="T77" s="848"/>
      <c r="U77" s="848"/>
      <c r="V77" s="848"/>
      <c r="W77" s="848"/>
      <c r="X77" s="848"/>
      <c r="Y77" s="848"/>
      <c r="Z77" s="848"/>
      <c r="AA77" s="848"/>
      <c r="AB77" s="848"/>
      <c r="AC77" s="848"/>
      <c r="AD77" s="848"/>
      <c r="AE77" s="848"/>
      <c r="AF77" s="848"/>
      <c r="AG77" s="848"/>
      <c r="AH77" s="848"/>
      <c r="AI77" s="848"/>
      <c r="AJ77" s="848"/>
      <c r="AK77" s="848"/>
      <c r="AL77" s="848"/>
      <c r="AM77" s="914"/>
      <c r="AN77" s="914"/>
      <c r="AO77" s="914"/>
      <c r="AP77" s="914"/>
      <c r="AQ77" s="847"/>
      <c r="AR77" s="847"/>
      <c r="AS77" s="847"/>
      <c r="AT77" s="847"/>
      <c r="AU77" s="847"/>
      <c r="AV77" s="847"/>
      <c r="AW77" s="847"/>
      <c r="AX77" s="847"/>
      <c r="AY77" s="847"/>
      <c r="AZ77" s="847"/>
      <c r="BA77" s="847"/>
    </row>
    <row r="78" spans="1:53" ht="12.75">
      <c r="A78" s="848"/>
      <c r="B78" s="908"/>
      <c r="C78" s="908"/>
      <c r="D78" s="848"/>
      <c r="E78" s="848"/>
      <c r="F78" s="848"/>
      <c r="G78" s="908"/>
      <c r="H78" s="908"/>
      <c r="I78" s="908"/>
      <c r="J78" s="908"/>
      <c r="K78" s="908"/>
      <c r="L78" s="908"/>
      <c r="M78" s="90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914"/>
      <c r="AN78" s="914"/>
      <c r="AO78" s="914"/>
      <c r="AP78" s="914"/>
      <c r="AQ78" s="847"/>
      <c r="AR78" s="847"/>
      <c r="AS78" s="847"/>
      <c r="AT78" s="847"/>
      <c r="AU78" s="847"/>
      <c r="AV78" s="847"/>
      <c r="AW78" s="847"/>
      <c r="AX78" s="847"/>
      <c r="AY78" s="847"/>
      <c r="AZ78" s="847"/>
      <c r="BA78" s="847"/>
    </row>
    <row r="79" spans="1:53" ht="12.75">
      <c r="A79" s="848"/>
      <c r="B79" s="908"/>
      <c r="C79" s="908"/>
      <c r="D79" s="848"/>
      <c r="E79" s="848"/>
      <c r="F79" s="848"/>
      <c r="G79" s="908"/>
      <c r="H79" s="908"/>
      <c r="I79" s="908"/>
      <c r="J79" s="908"/>
      <c r="K79" s="908"/>
      <c r="L79" s="908"/>
      <c r="M79" s="90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7"/>
      <c r="AN79" s="847"/>
      <c r="AO79" s="847"/>
      <c r="AP79" s="847"/>
      <c r="AQ79" s="847"/>
      <c r="AR79" s="847"/>
      <c r="AS79" s="847"/>
      <c r="AT79" s="847"/>
      <c r="AU79" s="847"/>
      <c r="AV79" s="847"/>
      <c r="AW79" s="847"/>
      <c r="AX79" s="847"/>
      <c r="AY79" s="847"/>
      <c r="AZ79" s="847"/>
      <c r="BA79" s="847"/>
    </row>
    <row r="80" spans="1:53" ht="12.75">
      <c r="A80" s="848"/>
      <c r="B80" s="908"/>
      <c r="C80" s="908"/>
      <c r="D80" s="848"/>
      <c r="E80" s="848"/>
      <c r="F80" s="848"/>
      <c r="G80" s="908"/>
      <c r="H80" s="908"/>
      <c r="I80" s="908"/>
      <c r="J80" s="908"/>
      <c r="K80" s="908"/>
      <c r="L80" s="908"/>
      <c r="M80" s="908"/>
      <c r="N80" s="848"/>
      <c r="O80" s="848"/>
      <c r="P80" s="848"/>
      <c r="Q80" s="848"/>
      <c r="R80" s="848"/>
      <c r="S80" s="848"/>
      <c r="T80" s="848"/>
      <c r="U80" s="848"/>
      <c r="V80" s="848"/>
      <c r="W80" s="848"/>
      <c r="X80" s="848"/>
      <c r="Y80" s="848"/>
      <c r="Z80" s="848"/>
      <c r="AA80" s="848"/>
      <c r="AB80" s="848"/>
      <c r="AC80" s="848"/>
      <c r="AD80" s="848"/>
      <c r="AE80" s="848"/>
      <c r="AF80" s="848"/>
      <c r="AG80" s="848"/>
      <c r="AH80" s="848"/>
      <c r="AI80" s="848"/>
      <c r="AJ80" s="848"/>
      <c r="AK80" s="848"/>
      <c r="AL80" s="848"/>
      <c r="AM80" s="847"/>
      <c r="AN80" s="847"/>
      <c r="AO80" s="847"/>
      <c r="AP80" s="847"/>
      <c r="AQ80" s="847"/>
      <c r="AR80" s="847"/>
      <c r="AS80" s="847"/>
      <c r="AT80" s="847"/>
      <c r="AU80" s="847"/>
      <c r="AV80" s="847"/>
      <c r="AW80" s="847"/>
      <c r="AX80" s="847"/>
      <c r="AY80" s="847"/>
      <c r="AZ80" s="847"/>
      <c r="BA80" s="847"/>
    </row>
    <row r="81" spans="1:53" ht="12.75">
      <c r="A81" s="848"/>
      <c r="B81" s="908"/>
      <c r="C81" s="908"/>
      <c r="D81" s="848"/>
      <c r="E81" s="848"/>
      <c r="F81" s="848"/>
      <c r="G81" s="908"/>
      <c r="H81" s="908"/>
      <c r="I81" s="908"/>
      <c r="J81" s="908"/>
      <c r="K81" s="908"/>
      <c r="L81" s="908"/>
      <c r="M81" s="908"/>
      <c r="N81" s="848"/>
      <c r="O81" s="848"/>
      <c r="P81" s="848"/>
      <c r="Q81" s="848"/>
      <c r="R81" s="848"/>
      <c r="S81" s="848"/>
      <c r="T81" s="848"/>
      <c r="U81" s="848"/>
      <c r="V81" s="848"/>
      <c r="W81" s="848"/>
      <c r="X81" s="848"/>
      <c r="Y81" s="848"/>
      <c r="Z81" s="848"/>
      <c r="AA81" s="848"/>
      <c r="AB81" s="848"/>
      <c r="AC81" s="848"/>
      <c r="AD81" s="848"/>
      <c r="AE81" s="848"/>
      <c r="AF81" s="848"/>
      <c r="AG81" s="848"/>
      <c r="AH81" s="848"/>
      <c r="AI81" s="848"/>
      <c r="AJ81" s="848"/>
      <c r="AK81" s="848"/>
      <c r="AL81" s="848"/>
      <c r="AM81" s="847"/>
      <c r="AN81" s="847"/>
      <c r="AO81" s="847"/>
      <c r="AP81" s="847"/>
      <c r="AQ81" s="847"/>
      <c r="AR81" s="847"/>
      <c r="AS81" s="847"/>
      <c r="AT81" s="847"/>
      <c r="AU81" s="847"/>
      <c r="AV81" s="847"/>
      <c r="AW81" s="847"/>
      <c r="AX81" s="847"/>
      <c r="AY81" s="847"/>
      <c r="AZ81" s="847"/>
      <c r="BA81" s="847"/>
    </row>
    <row r="82" spans="1:53" ht="12.75">
      <c r="A82" s="848"/>
      <c r="B82" s="908"/>
      <c r="C82" s="908"/>
      <c r="D82" s="848"/>
      <c r="E82" s="848"/>
      <c r="F82" s="848"/>
      <c r="G82" s="908"/>
      <c r="H82" s="908"/>
      <c r="I82" s="908"/>
      <c r="J82" s="908"/>
      <c r="K82" s="908"/>
      <c r="L82" s="908"/>
      <c r="M82" s="908"/>
      <c r="N82" s="848"/>
      <c r="O82" s="848"/>
      <c r="P82" s="848"/>
      <c r="Q82" s="848"/>
      <c r="R82" s="848"/>
      <c r="S82" s="848"/>
      <c r="T82" s="848"/>
      <c r="U82" s="848"/>
      <c r="V82" s="848"/>
      <c r="W82" s="848"/>
      <c r="X82" s="848"/>
      <c r="Y82" s="848"/>
      <c r="Z82" s="848"/>
      <c r="AA82" s="848"/>
      <c r="AB82" s="848"/>
      <c r="AC82" s="848"/>
      <c r="AD82" s="848"/>
      <c r="AE82" s="848"/>
      <c r="AF82" s="848"/>
      <c r="AG82" s="848"/>
      <c r="AH82" s="848"/>
      <c r="AI82" s="848"/>
      <c r="AJ82" s="848"/>
      <c r="AK82" s="848"/>
      <c r="AL82" s="848"/>
      <c r="AM82" s="847"/>
      <c r="AN82" s="847"/>
      <c r="AO82" s="847"/>
      <c r="AP82" s="847"/>
      <c r="AQ82" s="847"/>
      <c r="AR82" s="847"/>
      <c r="AS82" s="847"/>
      <c r="AT82" s="847"/>
      <c r="AU82" s="847"/>
      <c r="AV82" s="847"/>
      <c r="AW82" s="847"/>
      <c r="AX82" s="847"/>
      <c r="AY82" s="847"/>
      <c r="AZ82" s="847"/>
      <c r="BA82" s="847"/>
    </row>
    <row r="83" spans="1:53" ht="12.75">
      <c r="A83" s="847"/>
      <c r="B83" s="603"/>
      <c r="C83" s="603"/>
      <c r="D83" s="847"/>
      <c r="E83" s="847"/>
      <c r="F83" s="847"/>
      <c r="G83" s="603"/>
      <c r="H83" s="603"/>
      <c r="I83" s="603"/>
      <c r="J83" s="603"/>
      <c r="K83" s="603"/>
      <c r="L83" s="603"/>
      <c r="M83" s="603"/>
      <c r="N83" s="847"/>
      <c r="O83" s="847"/>
      <c r="P83" s="914"/>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7"/>
      <c r="BA83" s="847"/>
    </row>
    <row r="84" spans="1:53" ht="12.75">
      <c r="A84" s="847"/>
      <c r="B84" s="603"/>
      <c r="C84" s="603"/>
      <c r="D84" s="847"/>
      <c r="E84" s="847"/>
      <c r="F84" s="847"/>
      <c r="G84" s="603"/>
      <c r="H84" s="603"/>
      <c r="I84" s="603"/>
      <c r="J84" s="603"/>
      <c r="K84" s="603"/>
      <c r="L84" s="603"/>
      <c r="M84" s="603"/>
      <c r="N84" s="847"/>
      <c r="O84" s="847"/>
      <c r="P84" s="914"/>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7"/>
      <c r="BA84" s="847"/>
    </row>
    <row r="85" spans="1:53" ht="12.75">
      <c r="A85" s="847"/>
      <c r="B85" s="603"/>
      <c r="C85" s="603"/>
      <c r="D85" s="847"/>
      <c r="E85" s="847"/>
      <c r="F85" s="847"/>
      <c r="G85" s="603"/>
      <c r="H85" s="603"/>
      <c r="I85" s="603"/>
      <c r="J85" s="603"/>
      <c r="K85" s="603"/>
      <c r="L85" s="603"/>
      <c r="M85" s="603"/>
      <c r="N85" s="847"/>
      <c r="O85" s="847"/>
      <c r="P85" s="914"/>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row>
    <row r="86" spans="1:53" ht="12.75">
      <c r="A86" s="847"/>
      <c r="B86" s="603"/>
      <c r="C86" s="603"/>
      <c r="D86" s="847"/>
      <c r="E86" s="847"/>
      <c r="F86" s="847"/>
      <c r="G86" s="603"/>
      <c r="H86" s="603"/>
      <c r="I86" s="603"/>
      <c r="J86" s="603"/>
      <c r="K86" s="603"/>
      <c r="L86" s="603"/>
      <c r="M86" s="603"/>
      <c r="N86" s="847"/>
      <c r="O86" s="847"/>
      <c r="P86" s="914"/>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7"/>
      <c r="BA86" s="847"/>
    </row>
    <row r="87" spans="1:53" ht="12.75">
      <c r="A87" s="847"/>
      <c r="B87" s="603"/>
      <c r="C87" s="603"/>
      <c r="D87" s="847"/>
      <c r="E87" s="847"/>
      <c r="F87" s="847"/>
      <c r="G87" s="603"/>
      <c r="H87" s="603"/>
      <c r="I87" s="603"/>
      <c r="J87" s="603"/>
      <c r="K87" s="603"/>
      <c r="L87" s="603"/>
      <c r="M87" s="603"/>
      <c r="N87" s="847"/>
      <c r="O87" s="847"/>
      <c r="P87" s="914"/>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7"/>
      <c r="AZ87" s="847"/>
      <c r="BA87" s="847"/>
    </row>
    <row r="88" spans="1:53" ht="12.75">
      <c r="A88" s="847"/>
      <c r="B88" s="603"/>
      <c r="C88" s="603"/>
      <c r="D88" s="847"/>
      <c r="E88" s="847"/>
      <c r="F88" s="847"/>
      <c r="G88" s="603"/>
      <c r="H88" s="603"/>
      <c r="I88" s="603"/>
      <c r="J88" s="603"/>
      <c r="K88" s="603"/>
      <c r="L88" s="603"/>
      <c r="M88" s="603"/>
      <c r="N88" s="847"/>
      <c r="O88" s="847"/>
      <c r="P88" s="914"/>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c r="AT88" s="847"/>
      <c r="AU88" s="847"/>
      <c r="AV88" s="847"/>
      <c r="AW88" s="847"/>
      <c r="AX88" s="847"/>
      <c r="AY88" s="847"/>
      <c r="AZ88" s="847"/>
      <c r="BA88" s="847"/>
    </row>
    <row r="89" spans="1:53" ht="12.75">
      <c r="A89" s="847"/>
      <c r="B89" s="603"/>
      <c r="C89" s="603"/>
      <c r="D89" s="847"/>
      <c r="E89" s="847"/>
      <c r="F89" s="847"/>
      <c r="G89" s="603"/>
      <c r="H89" s="603"/>
      <c r="I89" s="603"/>
      <c r="J89" s="603"/>
      <c r="K89" s="603"/>
      <c r="L89" s="603"/>
      <c r="M89" s="603"/>
      <c r="N89" s="847"/>
      <c r="O89" s="847"/>
      <c r="P89" s="914"/>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c r="AT89" s="847"/>
      <c r="AU89" s="847"/>
      <c r="AV89" s="847"/>
      <c r="AW89" s="847"/>
      <c r="AX89" s="847"/>
      <c r="AY89" s="847"/>
      <c r="AZ89" s="847"/>
      <c r="BA89" s="847"/>
    </row>
    <row r="90" spans="1:53" ht="12.75">
      <c r="A90" s="847"/>
      <c r="B90" s="603"/>
      <c r="C90" s="603"/>
      <c r="D90" s="847"/>
      <c r="E90" s="847"/>
      <c r="F90" s="847"/>
      <c r="G90" s="603"/>
      <c r="H90" s="603"/>
      <c r="I90" s="603"/>
      <c r="J90" s="603"/>
      <c r="K90" s="603"/>
      <c r="L90" s="603"/>
      <c r="M90" s="603"/>
      <c r="N90" s="847"/>
      <c r="O90" s="847"/>
      <c r="P90" s="914"/>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c r="AT90" s="847"/>
      <c r="AU90" s="847"/>
      <c r="AV90" s="847"/>
      <c r="AW90" s="847"/>
      <c r="AX90" s="847"/>
      <c r="AY90" s="847"/>
      <c r="AZ90" s="847"/>
      <c r="BA90" s="847"/>
    </row>
    <row r="91" spans="1:53" ht="12.75">
      <c r="A91" s="847"/>
      <c r="B91" s="603"/>
      <c r="C91" s="603"/>
      <c r="D91" s="847"/>
      <c r="E91" s="847"/>
      <c r="F91" s="847"/>
      <c r="G91" s="603"/>
      <c r="H91" s="603"/>
      <c r="I91" s="603"/>
      <c r="J91" s="603"/>
      <c r="K91" s="603"/>
      <c r="L91" s="603"/>
      <c r="M91" s="603"/>
      <c r="N91" s="847"/>
      <c r="O91" s="847"/>
      <c r="P91" s="914"/>
      <c r="Q91" s="847"/>
      <c r="R91" s="847"/>
      <c r="S91" s="847"/>
      <c r="T91" s="847"/>
      <c r="U91" s="847"/>
      <c r="V91" s="847"/>
      <c r="W91" s="847"/>
      <c r="X91" s="847"/>
      <c r="Y91" s="847"/>
      <c r="Z91" s="847"/>
      <c r="AA91" s="847"/>
      <c r="AB91" s="847"/>
      <c r="AC91" s="847"/>
      <c r="AD91" s="847"/>
      <c r="AE91" s="847"/>
      <c r="AF91" s="847"/>
      <c r="AG91" s="847"/>
      <c r="AH91" s="847"/>
      <c r="AI91" s="847"/>
      <c r="AJ91" s="847"/>
      <c r="AK91" s="847"/>
      <c r="AL91" s="847"/>
      <c r="AM91" s="847"/>
      <c r="AN91" s="847"/>
      <c r="AO91" s="847"/>
      <c r="AP91" s="847"/>
      <c r="AQ91" s="847"/>
      <c r="AR91" s="847"/>
      <c r="AS91" s="847"/>
      <c r="AT91" s="847"/>
      <c r="AU91" s="847"/>
      <c r="AV91" s="847"/>
      <c r="AW91" s="847"/>
      <c r="AX91" s="847"/>
      <c r="AY91" s="847"/>
      <c r="AZ91" s="847"/>
      <c r="BA91" s="847"/>
    </row>
    <row r="92" spans="1:53" ht="12.75">
      <c r="A92" s="847"/>
      <c r="B92" s="603"/>
      <c r="C92" s="603"/>
      <c r="D92" s="847"/>
      <c r="E92" s="847"/>
      <c r="F92" s="847"/>
      <c r="G92" s="603"/>
      <c r="H92" s="603"/>
      <c r="I92" s="603"/>
      <c r="J92" s="603"/>
      <c r="K92" s="603"/>
      <c r="L92" s="603"/>
      <c r="M92" s="603"/>
      <c r="N92" s="847"/>
      <c r="O92" s="847"/>
      <c r="P92" s="914"/>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c r="AT92" s="847"/>
      <c r="AU92" s="847"/>
      <c r="AV92" s="847"/>
      <c r="AW92" s="847"/>
      <c r="AX92" s="847"/>
      <c r="AY92" s="847"/>
      <c r="AZ92" s="847"/>
      <c r="BA92" s="847"/>
    </row>
    <row r="93" spans="1:53" ht="12.75">
      <c r="A93" s="847"/>
      <c r="B93" s="603"/>
      <c r="C93" s="603"/>
      <c r="D93" s="847"/>
      <c r="E93" s="847"/>
      <c r="F93" s="847"/>
      <c r="G93" s="603"/>
      <c r="H93" s="603"/>
      <c r="I93" s="603"/>
      <c r="J93" s="603"/>
      <c r="K93" s="603"/>
      <c r="L93" s="603"/>
      <c r="M93" s="603"/>
      <c r="N93" s="847"/>
      <c r="O93" s="847"/>
      <c r="P93" s="914"/>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c r="AT93" s="847"/>
      <c r="AU93" s="847"/>
      <c r="AV93" s="847"/>
      <c r="AW93" s="847"/>
      <c r="AX93" s="847"/>
      <c r="AY93" s="847"/>
      <c r="AZ93" s="847"/>
      <c r="BA93" s="847"/>
    </row>
    <row r="94" spans="1:53" ht="12.75">
      <c r="A94" s="847"/>
      <c r="B94" s="603"/>
      <c r="C94" s="603"/>
      <c r="D94" s="847"/>
      <c r="E94" s="847"/>
      <c r="F94" s="847"/>
      <c r="G94" s="603"/>
      <c r="H94" s="603"/>
      <c r="I94" s="603"/>
      <c r="J94" s="603"/>
      <c r="K94" s="603"/>
      <c r="L94" s="603"/>
      <c r="M94" s="603"/>
      <c r="N94" s="847"/>
      <c r="O94" s="847"/>
      <c r="P94" s="914"/>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7"/>
      <c r="AZ94" s="847"/>
      <c r="BA94" s="847"/>
    </row>
    <row r="95" spans="1:53" ht="12.75">
      <c r="A95" s="847"/>
      <c r="B95" s="603"/>
      <c r="C95" s="603"/>
      <c r="D95" s="847"/>
      <c r="E95" s="847"/>
      <c r="F95" s="847"/>
      <c r="G95" s="603"/>
      <c r="H95" s="603"/>
      <c r="I95" s="603"/>
      <c r="J95" s="603"/>
      <c r="K95" s="603"/>
      <c r="L95" s="603"/>
      <c r="M95" s="603"/>
      <c r="N95" s="847"/>
      <c r="O95" s="847"/>
      <c r="P95" s="914"/>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c r="AT95" s="847"/>
      <c r="AU95" s="847"/>
      <c r="AV95" s="847"/>
      <c r="AW95" s="847"/>
      <c r="AX95" s="847"/>
      <c r="AY95" s="847"/>
      <c r="AZ95" s="847"/>
      <c r="BA95" s="847"/>
    </row>
    <row r="96" spans="1:53" ht="12.75">
      <c r="A96" s="847"/>
      <c r="B96" s="603"/>
      <c r="C96" s="603"/>
      <c r="D96" s="847"/>
      <c r="E96" s="847"/>
      <c r="F96" s="847"/>
      <c r="G96" s="603"/>
      <c r="H96" s="603"/>
      <c r="I96" s="603"/>
      <c r="J96" s="603"/>
      <c r="K96" s="603"/>
      <c r="L96" s="603"/>
      <c r="M96" s="603"/>
      <c r="N96" s="847"/>
      <c r="O96" s="847"/>
      <c r="P96" s="914"/>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c r="AT96" s="847"/>
      <c r="AU96" s="847"/>
      <c r="AV96" s="847"/>
      <c r="AW96" s="847"/>
      <c r="AX96" s="847"/>
      <c r="AY96" s="847"/>
      <c r="AZ96" s="847"/>
      <c r="BA96" s="847"/>
    </row>
    <row r="97" spans="1:53" ht="12.75">
      <c r="A97" s="847"/>
      <c r="B97" s="603"/>
      <c r="C97" s="603"/>
      <c r="D97" s="847"/>
      <c r="E97" s="847"/>
      <c r="F97" s="847"/>
      <c r="G97" s="603"/>
      <c r="H97" s="603"/>
      <c r="I97" s="603"/>
      <c r="J97" s="603"/>
      <c r="K97" s="603"/>
      <c r="L97" s="603"/>
      <c r="M97" s="603"/>
      <c r="N97" s="847"/>
      <c r="O97" s="847"/>
      <c r="P97" s="914"/>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row>
    <row r="98" spans="1:53" ht="12.75">
      <c r="A98" s="847"/>
      <c r="B98" s="603"/>
      <c r="C98" s="603"/>
      <c r="D98" s="847"/>
      <c r="E98" s="847"/>
      <c r="F98" s="847"/>
      <c r="G98" s="603"/>
      <c r="H98" s="603"/>
      <c r="I98" s="603"/>
      <c r="J98" s="603"/>
      <c r="K98" s="603"/>
      <c r="L98" s="603"/>
      <c r="M98" s="603"/>
      <c r="N98" s="847"/>
      <c r="O98" s="847"/>
      <c r="P98" s="914"/>
      <c r="Q98" s="847"/>
      <c r="R98" s="847"/>
      <c r="S98" s="847"/>
      <c r="T98" s="847"/>
      <c r="U98" s="847"/>
      <c r="V98" s="847"/>
      <c r="W98" s="847"/>
      <c r="X98" s="847"/>
      <c r="Y98" s="847"/>
      <c r="Z98" s="847"/>
      <c r="AA98" s="847"/>
      <c r="AB98" s="847"/>
      <c r="AC98" s="847"/>
      <c r="AD98" s="847"/>
      <c r="AE98" s="847"/>
      <c r="AF98" s="847"/>
      <c r="AG98" s="847"/>
      <c r="AH98" s="847"/>
      <c r="AI98" s="847"/>
      <c r="AJ98" s="847"/>
      <c r="AK98" s="847"/>
      <c r="AL98" s="847"/>
      <c r="AM98" s="847"/>
      <c r="AN98" s="847"/>
      <c r="AO98" s="847"/>
      <c r="AP98" s="847"/>
      <c r="AQ98" s="847"/>
      <c r="AR98" s="847"/>
      <c r="AS98" s="847"/>
      <c r="AT98" s="847"/>
      <c r="AU98" s="847"/>
      <c r="AV98" s="847"/>
      <c r="AW98" s="847"/>
      <c r="AX98" s="847"/>
      <c r="AY98" s="847"/>
      <c r="AZ98" s="847"/>
      <c r="BA98" s="847"/>
    </row>
    <row r="99" spans="1:53" ht="12.75">
      <c r="A99" s="847"/>
      <c r="B99" s="603"/>
      <c r="C99" s="603"/>
      <c r="D99" s="847"/>
      <c r="E99" s="847"/>
      <c r="F99" s="847"/>
      <c r="G99" s="603"/>
      <c r="H99" s="603"/>
      <c r="I99" s="603"/>
      <c r="J99" s="603"/>
      <c r="K99" s="603"/>
      <c r="L99" s="603"/>
      <c r="M99" s="603"/>
      <c r="N99" s="847"/>
      <c r="O99" s="847"/>
      <c r="P99" s="914"/>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847"/>
      <c r="AW99" s="847"/>
      <c r="AX99" s="847"/>
      <c r="AY99" s="847"/>
      <c r="AZ99" s="847"/>
      <c r="BA99" s="847"/>
    </row>
    <row r="100" spans="1:53" ht="12.75">
      <c r="A100" s="847"/>
      <c r="B100" s="603"/>
      <c r="C100" s="603"/>
      <c r="D100" s="847"/>
      <c r="E100" s="847"/>
      <c r="F100" s="847"/>
      <c r="G100" s="603"/>
      <c r="H100" s="603"/>
      <c r="I100" s="603"/>
      <c r="J100" s="603"/>
      <c r="K100" s="603"/>
      <c r="L100" s="603"/>
      <c r="M100" s="603"/>
      <c r="N100" s="847"/>
      <c r="O100" s="847"/>
      <c r="P100" s="914"/>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847"/>
      <c r="AW100" s="847"/>
      <c r="AX100" s="847"/>
      <c r="AY100" s="847"/>
      <c r="AZ100" s="847"/>
      <c r="BA100" s="847"/>
    </row>
    <row r="101" spans="1:53" ht="12.75">
      <c r="A101" s="847"/>
      <c r="B101" s="603"/>
      <c r="C101" s="603"/>
      <c r="D101" s="847"/>
      <c r="E101" s="847"/>
      <c r="F101" s="847"/>
      <c r="G101" s="603"/>
      <c r="H101" s="603"/>
      <c r="I101" s="603"/>
      <c r="J101" s="603"/>
      <c r="K101" s="603"/>
      <c r="L101" s="603"/>
      <c r="M101" s="603"/>
      <c r="N101" s="847"/>
      <c r="O101" s="847"/>
      <c r="P101" s="914"/>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847"/>
      <c r="AW101" s="847"/>
      <c r="AX101" s="847"/>
      <c r="AY101" s="847"/>
      <c r="AZ101" s="847"/>
      <c r="BA101" s="847"/>
    </row>
    <row r="102" spans="1:53" ht="12.75">
      <c r="A102" s="847"/>
      <c r="B102" s="603"/>
      <c r="C102" s="603"/>
      <c r="D102" s="847"/>
      <c r="E102" s="847"/>
      <c r="F102" s="847"/>
      <c r="G102" s="603"/>
      <c r="H102" s="603"/>
      <c r="I102" s="603"/>
      <c r="J102" s="603"/>
      <c r="K102" s="603"/>
      <c r="L102" s="603"/>
      <c r="M102" s="603"/>
      <c r="N102" s="847"/>
      <c r="O102" s="847"/>
      <c r="P102" s="914"/>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c r="AT102" s="847"/>
      <c r="AU102" s="847"/>
      <c r="AV102" s="847"/>
      <c r="AW102" s="847"/>
      <c r="AX102" s="847"/>
      <c r="AY102" s="847"/>
      <c r="AZ102" s="847"/>
      <c r="BA102" s="847"/>
    </row>
    <row r="103" spans="1:53" ht="12.75">
      <c r="A103" s="847"/>
      <c r="B103" s="603"/>
      <c r="C103" s="603"/>
      <c r="D103" s="847"/>
      <c r="E103" s="847"/>
      <c r="F103" s="847"/>
      <c r="G103" s="603"/>
      <c r="H103" s="603"/>
      <c r="I103" s="603"/>
      <c r="J103" s="603"/>
      <c r="K103" s="603"/>
      <c r="L103" s="603"/>
      <c r="M103" s="603"/>
      <c r="N103" s="847"/>
      <c r="O103" s="847"/>
      <c r="P103" s="914"/>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847"/>
      <c r="AW103" s="847"/>
      <c r="AX103" s="847"/>
      <c r="AY103" s="847"/>
      <c r="AZ103" s="847"/>
      <c r="BA103" s="847"/>
    </row>
    <row r="104" spans="1:53" ht="12.75">
      <c r="A104" s="847"/>
      <c r="B104" s="603"/>
      <c r="C104" s="603"/>
      <c r="D104" s="847"/>
      <c r="E104" s="847"/>
      <c r="F104" s="847"/>
      <c r="G104" s="603"/>
      <c r="H104" s="603"/>
      <c r="I104" s="603"/>
      <c r="J104" s="603"/>
      <c r="K104" s="603"/>
      <c r="L104" s="603"/>
      <c r="M104" s="603"/>
      <c r="N104" s="847"/>
      <c r="O104" s="847"/>
      <c r="P104" s="914"/>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c r="AT104" s="847"/>
      <c r="AU104" s="847"/>
      <c r="AV104" s="847"/>
      <c r="AW104" s="847"/>
      <c r="AX104" s="847"/>
      <c r="AY104" s="847"/>
      <c r="AZ104" s="847"/>
      <c r="BA104" s="847"/>
    </row>
    <row r="105" spans="1:53" ht="12.75">
      <c r="A105" s="847"/>
      <c r="B105" s="603"/>
      <c r="C105" s="603"/>
      <c r="D105" s="847"/>
      <c r="E105" s="847"/>
      <c r="F105" s="847"/>
      <c r="G105" s="603"/>
      <c r="H105" s="603"/>
      <c r="I105" s="603"/>
      <c r="J105" s="603"/>
      <c r="K105" s="603"/>
      <c r="L105" s="603"/>
      <c r="M105" s="603"/>
      <c r="N105" s="847"/>
      <c r="O105" s="847"/>
      <c r="P105" s="914"/>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847"/>
      <c r="AW105" s="847"/>
      <c r="AX105" s="847"/>
      <c r="AY105" s="847"/>
      <c r="AZ105" s="847"/>
      <c r="BA105" s="847"/>
    </row>
    <row r="106" spans="1:53" ht="12.75">
      <c r="A106" s="847"/>
      <c r="B106" s="603"/>
      <c r="C106" s="603"/>
      <c r="D106" s="847"/>
      <c r="E106" s="847"/>
      <c r="F106" s="847"/>
      <c r="G106" s="603"/>
      <c r="H106" s="603"/>
      <c r="I106" s="603"/>
      <c r="J106" s="603"/>
      <c r="K106" s="603"/>
      <c r="L106" s="603"/>
      <c r="M106" s="603"/>
      <c r="N106" s="847"/>
      <c r="O106" s="847"/>
      <c r="P106" s="914"/>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c r="AT106" s="847"/>
      <c r="AU106" s="847"/>
      <c r="AV106" s="847"/>
      <c r="AW106" s="847"/>
      <c r="AX106" s="847"/>
      <c r="AY106" s="847"/>
      <c r="AZ106" s="847"/>
      <c r="BA106" s="847"/>
    </row>
    <row r="107" spans="1:53" ht="12.75">
      <c r="A107" s="847"/>
      <c r="B107" s="603"/>
      <c r="C107" s="603"/>
      <c r="D107" s="847"/>
      <c r="E107" s="847"/>
      <c r="F107" s="847"/>
      <c r="G107" s="603"/>
      <c r="H107" s="603"/>
      <c r="I107" s="603"/>
      <c r="J107" s="603"/>
      <c r="K107" s="603"/>
      <c r="L107" s="603"/>
      <c r="M107" s="603"/>
      <c r="N107" s="847"/>
      <c r="O107" s="847"/>
      <c r="P107" s="914"/>
      <c r="Q107" s="847"/>
      <c r="R107" s="847"/>
      <c r="S107" s="847"/>
      <c r="T107" s="847"/>
      <c r="U107" s="847"/>
      <c r="V107" s="847"/>
      <c r="W107" s="847"/>
      <c r="X107" s="847"/>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c r="AT107" s="847"/>
      <c r="AU107" s="847"/>
      <c r="AV107" s="847"/>
      <c r="AW107" s="847"/>
      <c r="AX107" s="847"/>
      <c r="AY107" s="847"/>
      <c r="AZ107" s="847"/>
      <c r="BA107" s="847"/>
    </row>
    <row r="108" spans="1:53" ht="12.75">
      <c r="A108" s="847"/>
      <c r="B108" s="603"/>
      <c r="C108" s="603"/>
      <c r="D108" s="847"/>
      <c r="E108" s="847"/>
      <c r="F108" s="847"/>
      <c r="G108" s="603"/>
      <c r="H108" s="603"/>
      <c r="I108" s="603"/>
      <c r="J108" s="603"/>
      <c r="K108" s="603"/>
      <c r="L108" s="603"/>
      <c r="M108" s="603"/>
      <c r="N108" s="847"/>
      <c r="O108" s="847"/>
      <c r="P108" s="914"/>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7"/>
      <c r="AY108" s="847"/>
      <c r="AZ108" s="847"/>
      <c r="BA108" s="847"/>
    </row>
    <row r="109" spans="1:53" ht="12.75">
      <c r="A109" s="847"/>
      <c r="B109" s="603"/>
      <c r="C109" s="603"/>
      <c r="D109" s="847"/>
      <c r="E109" s="847"/>
      <c r="F109" s="847"/>
      <c r="G109" s="603"/>
      <c r="H109" s="603"/>
      <c r="I109" s="603"/>
      <c r="J109" s="603"/>
      <c r="K109" s="603"/>
      <c r="L109" s="603"/>
      <c r="M109" s="603"/>
      <c r="N109" s="847"/>
      <c r="O109" s="847"/>
      <c r="P109" s="914"/>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c r="AT109" s="847"/>
      <c r="AU109" s="847"/>
      <c r="AV109" s="847"/>
      <c r="AW109" s="847"/>
      <c r="AX109" s="847"/>
      <c r="AY109" s="847"/>
      <c r="AZ109" s="847"/>
      <c r="BA109" s="847"/>
    </row>
    <row r="110" spans="1:53" ht="12.75">
      <c r="A110" s="847"/>
      <c r="B110" s="603"/>
      <c r="C110" s="603"/>
      <c r="D110" s="847"/>
      <c r="E110" s="847"/>
      <c r="F110" s="847"/>
      <c r="G110" s="603"/>
      <c r="H110" s="603"/>
      <c r="I110" s="603"/>
      <c r="J110" s="603"/>
      <c r="K110" s="603"/>
      <c r="L110" s="603"/>
      <c r="M110" s="603"/>
      <c r="N110" s="847"/>
      <c r="O110" s="847"/>
      <c r="P110" s="914"/>
      <c r="Q110" s="847"/>
      <c r="R110" s="847"/>
      <c r="S110" s="847"/>
      <c r="T110" s="847"/>
      <c r="U110" s="847"/>
      <c r="V110" s="847"/>
      <c r="W110" s="847"/>
      <c r="X110" s="847"/>
      <c r="Y110" s="847"/>
      <c r="Z110" s="847"/>
      <c r="AA110" s="847"/>
      <c r="AB110" s="847"/>
      <c r="AC110" s="847"/>
      <c r="AD110" s="847"/>
      <c r="AE110" s="847"/>
      <c r="AF110" s="847"/>
      <c r="AG110" s="847"/>
      <c r="AH110" s="847"/>
      <c r="AI110" s="847"/>
      <c r="AJ110" s="847"/>
      <c r="AK110" s="847"/>
      <c r="AL110" s="847"/>
      <c r="AM110" s="847"/>
      <c r="AN110" s="847"/>
      <c r="AO110" s="847"/>
      <c r="AP110" s="847"/>
      <c r="AQ110" s="847"/>
      <c r="AR110" s="847"/>
      <c r="AS110" s="847"/>
      <c r="AT110" s="847"/>
      <c r="AU110" s="847"/>
      <c r="AV110" s="847"/>
      <c r="AW110" s="847"/>
      <c r="AX110" s="847"/>
      <c r="AY110" s="847"/>
      <c r="AZ110" s="847"/>
      <c r="BA110" s="847"/>
    </row>
    <row r="111" spans="1:53" ht="12.75">
      <c r="A111" s="847"/>
      <c r="B111" s="603"/>
      <c r="C111" s="603"/>
      <c r="D111" s="847"/>
      <c r="E111" s="847"/>
      <c r="F111" s="847"/>
      <c r="G111" s="603"/>
      <c r="H111" s="603"/>
      <c r="I111" s="603"/>
      <c r="J111" s="603"/>
      <c r="K111" s="603"/>
      <c r="L111" s="603"/>
      <c r="M111" s="603"/>
      <c r="N111" s="847"/>
      <c r="O111" s="847"/>
      <c r="P111" s="914"/>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7"/>
      <c r="AY111" s="847"/>
      <c r="AZ111" s="847"/>
      <c r="BA111" s="847"/>
    </row>
    <row r="112" spans="1:53" ht="12.75">
      <c r="A112" s="847"/>
      <c r="B112" s="603"/>
      <c r="C112" s="603"/>
      <c r="D112" s="847"/>
      <c r="E112" s="847"/>
      <c r="F112" s="847"/>
      <c r="G112" s="603"/>
      <c r="H112" s="603"/>
      <c r="I112" s="603"/>
      <c r="J112" s="603"/>
      <c r="K112" s="603"/>
      <c r="L112" s="603"/>
      <c r="M112" s="603"/>
      <c r="N112" s="847"/>
      <c r="O112" s="847"/>
      <c r="P112" s="914"/>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7"/>
      <c r="AO112" s="847"/>
      <c r="AP112" s="847"/>
      <c r="AQ112" s="847"/>
      <c r="AR112" s="847"/>
      <c r="AS112" s="847"/>
      <c r="AT112" s="847"/>
      <c r="AU112" s="847"/>
      <c r="AV112" s="847"/>
      <c r="AW112" s="847"/>
      <c r="AX112" s="847"/>
      <c r="AY112" s="847"/>
      <c r="AZ112" s="847"/>
      <c r="BA112" s="847"/>
    </row>
    <row r="113" spans="1:53" ht="12.75">
      <c r="A113" s="847"/>
      <c r="B113" s="603"/>
      <c r="C113" s="603"/>
      <c r="D113" s="847"/>
      <c r="E113" s="847"/>
      <c r="F113" s="847"/>
      <c r="G113" s="603"/>
      <c r="H113" s="603"/>
      <c r="I113" s="603"/>
      <c r="J113" s="603"/>
      <c r="K113" s="603"/>
      <c r="L113" s="603"/>
      <c r="M113" s="603"/>
      <c r="N113" s="847"/>
      <c r="O113" s="847"/>
      <c r="P113" s="914"/>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7"/>
      <c r="AO113" s="847"/>
      <c r="AP113" s="847"/>
      <c r="AQ113" s="847"/>
      <c r="AR113" s="847"/>
      <c r="AS113" s="847"/>
      <c r="AT113" s="847"/>
      <c r="AU113" s="847"/>
      <c r="AV113" s="847"/>
      <c r="AW113" s="847"/>
      <c r="AX113" s="847"/>
      <c r="AY113" s="847"/>
      <c r="AZ113" s="847"/>
      <c r="BA113" s="847"/>
    </row>
    <row r="114" spans="1:53" ht="12.75">
      <c r="A114" s="847"/>
      <c r="B114" s="603"/>
      <c r="C114" s="603"/>
      <c r="D114" s="847"/>
      <c r="E114" s="847"/>
      <c r="F114" s="847"/>
      <c r="G114" s="603"/>
      <c r="H114" s="603"/>
      <c r="I114" s="603"/>
      <c r="J114" s="603"/>
      <c r="K114" s="603"/>
      <c r="L114" s="603"/>
      <c r="M114" s="603"/>
      <c r="N114" s="847"/>
      <c r="O114" s="847"/>
      <c r="P114" s="914"/>
      <c r="Q114" s="847"/>
      <c r="R114" s="847"/>
      <c r="S114" s="847"/>
      <c r="T114" s="847"/>
      <c r="U114" s="847"/>
      <c r="V114" s="847"/>
      <c r="W114" s="847"/>
      <c r="X114" s="847"/>
      <c r="Y114" s="847"/>
      <c r="Z114" s="847"/>
      <c r="AA114" s="847"/>
      <c r="AB114" s="847"/>
      <c r="AC114" s="847"/>
      <c r="AD114" s="847"/>
      <c r="AE114" s="847"/>
      <c r="AF114" s="847"/>
      <c r="AG114" s="847"/>
      <c r="AH114" s="847"/>
      <c r="AI114" s="847"/>
      <c r="AJ114" s="847"/>
      <c r="AK114" s="847"/>
      <c r="AL114" s="847"/>
      <c r="AM114" s="847"/>
      <c r="AN114" s="847"/>
      <c r="AO114" s="847"/>
      <c r="AP114" s="847"/>
      <c r="AQ114" s="847"/>
      <c r="AR114" s="847"/>
      <c r="AS114" s="847"/>
      <c r="AT114" s="847"/>
      <c r="AU114" s="847"/>
      <c r="AV114" s="847"/>
      <c r="AW114" s="847"/>
      <c r="AX114" s="847"/>
      <c r="AY114" s="847"/>
      <c r="AZ114" s="847"/>
      <c r="BA114" s="847"/>
    </row>
    <row r="115" spans="1:53" ht="12.75">
      <c r="A115" s="847"/>
      <c r="B115" s="603"/>
      <c r="C115" s="603"/>
      <c r="D115" s="847"/>
      <c r="E115" s="847"/>
      <c r="F115" s="847"/>
      <c r="G115" s="603"/>
      <c r="H115" s="603"/>
      <c r="I115" s="603"/>
      <c r="J115" s="603"/>
      <c r="K115" s="603"/>
      <c r="L115" s="603"/>
      <c r="M115" s="603"/>
      <c r="N115" s="847"/>
      <c r="O115" s="847"/>
      <c r="P115" s="914"/>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7"/>
      <c r="AL115" s="847"/>
      <c r="AM115" s="847"/>
      <c r="AN115" s="847"/>
      <c r="AO115" s="847"/>
      <c r="AP115" s="847"/>
      <c r="AQ115" s="847"/>
      <c r="AR115" s="847"/>
      <c r="AS115" s="847"/>
      <c r="AT115" s="847"/>
      <c r="AU115" s="847"/>
      <c r="AV115" s="847"/>
      <c r="AW115" s="847"/>
      <c r="AX115" s="847"/>
      <c r="AY115" s="847"/>
      <c r="AZ115" s="847"/>
      <c r="BA115" s="847"/>
    </row>
    <row r="116" spans="1:53" ht="12.75">
      <c r="A116" s="847"/>
      <c r="B116" s="603"/>
      <c r="C116" s="603"/>
      <c r="D116" s="847"/>
      <c r="E116" s="847"/>
      <c r="F116" s="847"/>
      <c r="G116" s="603"/>
      <c r="H116" s="603"/>
      <c r="I116" s="603"/>
      <c r="J116" s="603"/>
      <c r="K116" s="603"/>
      <c r="L116" s="603"/>
      <c r="M116" s="603"/>
      <c r="N116" s="847"/>
      <c r="O116" s="847"/>
      <c r="P116" s="914"/>
      <c r="Q116" s="847"/>
      <c r="R116" s="847"/>
      <c r="S116" s="847"/>
      <c r="T116" s="847"/>
      <c r="U116" s="847"/>
      <c r="V116" s="847"/>
      <c r="W116" s="847"/>
      <c r="X116" s="847"/>
      <c r="Y116" s="847"/>
      <c r="Z116" s="847"/>
      <c r="AA116" s="847"/>
      <c r="AB116" s="847"/>
      <c r="AC116" s="847"/>
      <c r="AD116" s="847"/>
      <c r="AE116" s="847"/>
      <c r="AF116" s="847"/>
      <c r="AG116" s="847"/>
      <c r="AH116" s="847"/>
      <c r="AI116" s="847"/>
      <c r="AJ116" s="847"/>
      <c r="AK116" s="847"/>
      <c r="AL116" s="847"/>
      <c r="AM116" s="847"/>
      <c r="AN116" s="847"/>
      <c r="AO116" s="847"/>
      <c r="AP116" s="847"/>
      <c r="AQ116" s="847"/>
      <c r="AR116" s="847"/>
      <c r="AS116" s="847"/>
      <c r="AT116" s="847"/>
      <c r="AU116" s="847"/>
      <c r="AV116" s="847"/>
      <c r="AW116" s="847"/>
      <c r="AX116" s="847"/>
      <c r="AY116" s="847"/>
      <c r="AZ116" s="847"/>
      <c r="BA116" s="847"/>
    </row>
    <row r="117" spans="1:53" ht="12.75">
      <c r="A117" s="847"/>
      <c r="B117" s="603"/>
      <c r="C117" s="603"/>
      <c r="D117" s="847"/>
      <c r="E117" s="847"/>
      <c r="F117" s="847"/>
      <c r="G117" s="603"/>
      <c r="H117" s="603"/>
      <c r="I117" s="603"/>
      <c r="J117" s="603"/>
      <c r="K117" s="603"/>
      <c r="L117" s="603"/>
      <c r="M117" s="603"/>
      <c r="N117" s="847"/>
      <c r="O117" s="847"/>
      <c r="P117" s="914"/>
      <c r="Q117" s="847"/>
      <c r="R117" s="847"/>
      <c r="S117" s="847"/>
      <c r="T117" s="847"/>
      <c r="U117" s="847"/>
      <c r="V117" s="847"/>
      <c r="W117" s="847"/>
      <c r="X117" s="847"/>
      <c r="Y117" s="847"/>
      <c r="Z117" s="847"/>
      <c r="AA117" s="847"/>
      <c r="AB117" s="847"/>
      <c r="AC117" s="847"/>
      <c r="AD117" s="847"/>
      <c r="AE117" s="847"/>
      <c r="AF117" s="847"/>
      <c r="AG117" s="847"/>
      <c r="AH117" s="847"/>
      <c r="AI117" s="847"/>
      <c r="AJ117" s="847"/>
      <c r="AK117" s="847"/>
      <c r="AL117" s="847"/>
      <c r="AM117" s="847"/>
      <c r="AN117" s="847"/>
      <c r="AO117" s="847"/>
      <c r="AP117" s="847"/>
      <c r="AQ117" s="847"/>
      <c r="AR117" s="847"/>
      <c r="AS117" s="847"/>
      <c r="AT117" s="847"/>
      <c r="AU117" s="847"/>
      <c r="AV117" s="847"/>
      <c r="AW117" s="847"/>
      <c r="AX117" s="847"/>
      <c r="AY117" s="847"/>
      <c r="AZ117" s="847"/>
      <c r="BA117" s="847"/>
    </row>
    <row r="118" spans="1:53" ht="12.75">
      <c r="A118" s="847"/>
      <c r="B118" s="603"/>
      <c r="C118" s="603"/>
      <c r="D118" s="847"/>
      <c r="E118" s="847"/>
      <c r="F118" s="847"/>
      <c r="G118" s="603"/>
      <c r="H118" s="603"/>
      <c r="I118" s="603"/>
      <c r="J118" s="603"/>
      <c r="K118" s="603"/>
      <c r="L118" s="603"/>
      <c r="M118" s="603"/>
      <c r="N118" s="847"/>
      <c r="O118" s="847"/>
      <c r="P118" s="914"/>
      <c r="Q118" s="847"/>
      <c r="R118" s="847"/>
      <c r="S118" s="847"/>
      <c r="T118" s="847"/>
      <c r="U118" s="847"/>
      <c r="V118" s="847"/>
      <c r="W118" s="847"/>
      <c r="X118" s="847"/>
      <c r="Y118" s="847"/>
      <c r="Z118" s="847"/>
      <c r="AA118" s="847"/>
      <c r="AB118" s="847"/>
      <c r="AC118" s="847"/>
      <c r="AD118" s="847"/>
      <c r="AE118" s="847"/>
      <c r="AF118" s="847"/>
      <c r="AG118" s="847"/>
      <c r="AH118" s="847"/>
      <c r="AI118" s="847"/>
      <c r="AJ118" s="847"/>
      <c r="AK118" s="847"/>
      <c r="AL118" s="847"/>
      <c r="AM118" s="847"/>
      <c r="AN118" s="847"/>
      <c r="AO118" s="847"/>
      <c r="AP118" s="847"/>
      <c r="AQ118" s="847"/>
      <c r="AR118" s="847"/>
      <c r="AS118" s="847"/>
      <c r="AT118" s="847"/>
      <c r="AU118" s="847"/>
      <c r="AV118" s="847"/>
      <c r="AW118" s="847"/>
      <c r="AX118" s="847"/>
      <c r="AY118" s="847"/>
      <c r="AZ118" s="847"/>
      <c r="BA118" s="847"/>
    </row>
    <row r="119" spans="1:53" ht="12.75">
      <c r="A119" s="847"/>
      <c r="B119" s="603"/>
      <c r="C119" s="603"/>
      <c r="D119" s="847"/>
      <c r="E119" s="847"/>
      <c r="F119" s="847"/>
      <c r="G119" s="603"/>
      <c r="H119" s="603"/>
      <c r="I119" s="603"/>
      <c r="J119" s="603"/>
      <c r="K119" s="603"/>
      <c r="L119" s="603"/>
      <c r="M119" s="603"/>
      <c r="N119" s="847"/>
      <c r="O119" s="847"/>
      <c r="P119" s="914"/>
      <c r="Q119" s="847"/>
      <c r="R119" s="847"/>
      <c r="S119" s="847"/>
      <c r="T119" s="847"/>
      <c r="U119" s="847"/>
      <c r="V119" s="847"/>
      <c r="W119" s="847"/>
      <c r="X119" s="847"/>
      <c r="Y119" s="847"/>
      <c r="Z119" s="847"/>
      <c r="AA119" s="847"/>
      <c r="AB119" s="847"/>
      <c r="AC119" s="847"/>
      <c r="AD119" s="847"/>
      <c r="AE119" s="847"/>
      <c r="AF119" s="847"/>
      <c r="AG119" s="847"/>
      <c r="AH119" s="847"/>
      <c r="AI119" s="847"/>
      <c r="AJ119" s="847"/>
      <c r="AK119" s="847"/>
      <c r="AL119" s="847"/>
      <c r="AM119" s="847"/>
      <c r="AN119" s="847"/>
      <c r="AO119" s="847"/>
      <c r="AP119" s="847"/>
      <c r="AQ119" s="847"/>
      <c r="AR119" s="847"/>
      <c r="AS119" s="847"/>
      <c r="AT119" s="847"/>
      <c r="AU119" s="847"/>
      <c r="AV119" s="847"/>
      <c r="AW119" s="847"/>
      <c r="AX119" s="847"/>
      <c r="AY119" s="847"/>
      <c r="AZ119" s="847"/>
      <c r="BA119" s="847"/>
    </row>
    <row r="120" spans="1:53" ht="12.75">
      <c r="A120" s="847"/>
      <c r="B120" s="603"/>
      <c r="C120" s="603"/>
      <c r="D120" s="847"/>
      <c r="E120" s="847"/>
      <c r="F120" s="847"/>
      <c r="G120" s="603"/>
      <c r="H120" s="603"/>
      <c r="I120" s="603"/>
      <c r="J120" s="603"/>
      <c r="K120" s="603"/>
      <c r="L120" s="603"/>
      <c r="M120" s="603"/>
      <c r="N120" s="847"/>
      <c r="O120" s="847"/>
      <c r="P120" s="914"/>
      <c r="Q120" s="847"/>
      <c r="R120" s="847"/>
      <c r="S120" s="847"/>
      <c r="T120" s="847"/>
      <c r="U120" s="847"/>
      <c r="V120" s="847"/>
      <c r="W120" s="847"/>
      <c r="X120" s="847"/>
      <c r="Y120" s="847"/>
      <c r="Z120" s="847"/>
      <c r="AA120" s="847"/>
      <c r="AB120" s="847"/>
      <c r="AC120" s="847"/>
      <c r="AD120" s="847"/>
      <c r="AE120" s="847"/>
      <c r="AF120" s="847"/>
      <c r="AG120" s="847"/>
      <c r="AH120" s="847"/>
      <c r="AI120" s="847"/>
      <c r="AJ120" s="847"/>
      <c r="AK120" s="847"/>
      <c r="AL120" s="847"/>
      <c r="AM120" s="847"/>
      <c r="AN120" s="847"/>
      <c r="AO120" s="847"/>
      <c r="AP120" s="847"/>
      <c r="AQ120" s="847"/>
      <c r="AR120" s="847"/>
      <c r="AS120" s="847"/>
      <c r="AT120" s="847"/>
      <c r="AU120" s="847"/>
      <c r="AV120" s="847"/>
      <c r="AW120" s="847"/>
      <c r="AX120" s="847"/>
      <c r="AY120" s="847"/>
      <c r="AZ120" s="847"/>
      <c r="BA120" s="847"/>
    </row>
    <row r="121" spans="1:53" ht="12.75">
      <c r="A121" s="847"/>
      <c r="B121" s="603"/>
      <c r="C121" s="603"/>
      <c r="D121" s="847"/>
      <c r="E121" s="847"/>
      <c r="F121" s="847"/>
      <c r="G121" s="603"/>
      <c r="H121" s="603"/>
      <c r="I121" s="603"/>
      <c r="J121" s="603"/>
      <c r="K121" s="603"/>
      <c r="L121" s="603"/>
      <c r="M121" s="603"/>
      <c r="N121" s="847"/>
      <c r="O121" s="847"/>
      <c r="P121" s="914"/>
      <c r="Q121" s="847"/>
      <c r="R121" s="847"/>
      <c r="S121" s="847"/>
      <c r="T121" s="847"/>
      <c r="U121" s="847"/>
      <c r="V121" s="847"/>
      <c r="W121" s="847"/>
      <c r="X121" s="847"/>
      <c r="Y121" s="847"/>
      <c r="Z121" s="847"/>
      <c r="AA121" s="847"/>
      <c r="AB121" s="847"/>
      <c r="AC121" s="847"/>
      <c r="AD121" s="847"/>
      <c r="AE121" s="847"/>
      <c r="AF121" s="847"/>
      <c r="AG121" s="847"/>
      <c r="AH121" s="847"/>
      <c r="AI121" s="847"/>
      <c r="AJ121" s="847"/>
      <c r="AK121" s="847"/>
      <c r="AL121" s="847"/>
      <c r="AM121" s="847"/>
      <c r="AN121" s="847"/>
      <c r="AO121" s="847"/>
      <c r="AP121" s="847"/>
      <c r="AQ121" s="847"/>
      <c r="AR121" s="847"/>
      <c r="AS121" s="847"/>
      <c r="AT121" s="847"/>
      <c r="AU121" s="847"/>
      <c r="AV121" s="847"/>
      <c r="AW121" s="847"/>
      <c r="AX121" s="847"/>
      <c r="AY121" s="847"/>
      <c r="AZ121" s="847"/>
      <c r="BA121" s="847"/>
    </row>
    <row r="122" spans="1:53" ht="12.75">
      <c r="A122" s="847"/>
      <c r="B122" s="603"/>
      <c r="C122" s="603"/>
      <c r="D122" s="847"/>
      <c r="E122" s="847"/>
      <c r="F122" s="847"/>
      <c r="G122" s="603"/>
      <c r="H122" s="603"/>
      <c r="I122" s="603"/>
      <c r="J122" s="603"/>
      <c r="K122" s="603"/>
      <c r="L122" s="603"/>
      <c r="M122" s="603"/>
      <c r="N122" s="847"/>
      <c r="O122" s="847"/>
      <c r="P122" s="914"/>
      <c r="Q122" s="847"/>
      <c r="R122" s="847"/>
      <c r="S122" s="847"/>
      <c r="T122" s="847"/>
      <c r="U122" s="847"/>
      <c r="V122" s="847"/>
      <c r="W122" s="847"/>
      <c r="X122" s="847"/>
      <c r="Y122" s="847"/>
      <c r="Z122" s="847"/>
      <c r="AA122" s="847"/>
      <c r="AB122" s="847"/>
      <c r="AC122" s="847"/>
      <c r="AD122" s="847"/>
      <c r="AE122" s="847"/>
      <c r="AF122" s="847"/>
      <c r="AG122" s="847"/>
      <c r="AH122" s="847"/>
      <c r="AI122" s="847"/>
      <c r="AJ122" s="847"/>
      <c r="AK122" s="847"/>
      <c r="AL122" s="847"/>
      <c r="AM122" s="847"/>
      <c r="AN122" s="847"/>
      <c r="AO122" s="847"/>
      <c r="AP122" s="847"/>
      <c r="AQ122" s="847"/>
      <c r="AR122" s="847"/>
      <c r="AS122" s="847"/>
      <c r="AT122" s="847"/>
      <c r="AU122" s="847"/>
      <c r="AV122" s="847"/>
      <c r="AW122" s="847"/>
      <c r="AX122" s="847"/>
      <c r="AY122" s="847"/>
      <c r="AZ122" s="847"/>
      <c r="BA122" s="847"/>
    </row>
    <row r="123" spans="1:53" ht="12.75">
      <c r="A123" s="847"/>
      <c r="B123" s="603"/>
      <c r="C123" s="603"/>
      <c r="D123" s="847"/>
      <c r="E123" s="847"/>
      <c r="F123" s="847"/>
      <c r="G123" s="603"/>
      <c r="H123" s="603"/>
      <c r="I123" s="603"/>
      <c r="J123" s="603"/>
      <c r="K123" s="603"/>
      <c r="L123" s="603"/>
      <c r="M123" s="603"/>
      <c r="N123" s="847"/>
      <c r="O123" s="847"/>
      <c r="P123" s="914"/>
      <c r="Q123" s="847"/>
      <c r="R123" s="847"/>
      <c r="S123" s="847"/>
      <c r="T123" s="847"/>
      <c r="U123" s="847"/>
      <c r="V123" s="847"/>
      <c r="W123" s="847"/>
      <c r="X123" s="847"/>
      <c r="Y123" s="847"/>
      <c r="Z123" s="847"/>
      <c r="AA123" s="847"/>
      <c r="AB123" s="847"/>
      <c r="AC123" s="847"/>
      <c r="AD123" s="847"/>
      <c r="AE123" s="847"/>
      <c r="AF123" s="847"/>
      <c r="AG123" s="847"/>
      <c r="AH123" s="847"/>
      <c r="AI123" s="847"/>
      <c r="AJ123" s="847"/>
      <c r="AK123" s="847"/>
      <c r="AL123" s="847"/>
      <c r="AM123" s="847"/>
      <c r="AN123" s="847"/>
      <c r="AO123" s="847"/>
      <c r="AP123" s="847"/>
      <c r="AQ123" s="847"/>
      <c r="AR123" s="847"/>
      <c r="AS123" s="847"/>
      <c r="AT123" s="847"/>
      <c r="AU123" s="847"/>
      <c r="AV123" s="847"/>
      <c r="AW123" s="847"/>
      <c r="AX123" s="847"/>
      <c r="AY123" s="847"/>
      <c r="AZ123" s="847"/>
      <c r="BA123" s="847"/>
    </row>
    <row r="124" spans="1:53" ht="12.75">
      <c r="A124" s="847"/>
      <c r="B124" s="603"/>
      <c r="C124" s="603"/>
      <c r="D124" s="847"/>
      <c r="E124" s="847"/>
      <c r="F124" s="847"/>
      <c r="G124" s="603"/>
      <c r="H124" s="603"/>
      <c r="I124" s="603"/>
      <c r="J124" s="603"/>
      <c r="K124" s="603"/>
      <c r="L124" s="603"/>
      <c r="M124" s="603"/>
      <c r="N124" s="847"/>
      <c r="O124" s="847"/>
      <c r="P124" s="914"/>
      <c r="Q124" s="847"/>
      <c r="R124" s="847"/>
      <c r="S124" s="847"/>
      <c r="T124" s="847"/>
      <c r="U124" s="847"/>
      <c r="V124" s="847"/>
      <c r="W124" s="847"/>
      <c r="X124" s="847"/>
      <c r="Y124" s="847"/>
      <c r="Z124" s="847"/>
      <c r="AA124" s="847"/>
      <c r="AB124" s="847"/>
      <c r="AC124" s="847"/>
      <c r="AD124" s="847"/>
      <c r="AE124" s="847"/>
      <c r="AF124" s="847"/>
      <c r="AG124" s="847"/>
      <c r="AH124" s="847"/>
      <c r="AI124" s="847"/>
      <c r="AJ124" s="847"/>
      <c r="AK124" s="847"/>
      <c r="AL124" s="847"/>
      <c r="AM124" s="847"/>
      <c r="AN124" s="847"/>
      <c r="AO124" s="847"/>
      <c r="AP124" s="847"/>
      <c r="AQ124" s="847"/>
      <c r="AR124" s="847"/>
      <c r="AS124" s="847"/>
      <c r="AT124" s="847"/>
      <c r="AU124" s="847"/>
      <c r="AV124" s="847"/>
      <c r="AW124" s="847"/>
      <c r="AX124" s="847"/>
      <c r="AY124" s="847"/>
      <c r="AZ124" s="847"/>
      <c r="BA124" s="847"/>
    </row>
    <row r="125" spans="1:53" ht="12.75">
      <c r="A125" s="847"/>
      <c r="B125" s="603"/>
      <c r="C125" s="603"/>
      <c r="D125" s="847"/>
      <c r="E125" s="847"/>
      <c r="F125" s="847"/>
      <c r="G125" s="603"/>
      <c r="H125" s="603"/>
      <c r="I125" s="603"/>
      <c r="J125" s="603"/>
      <c r="K125" s="603"/>
      <c r="L125" s="603"/>
      <c r="M125" s="603"/>
      <c r="N125" s="847"/>
      <c r="O125" s="847"/>
      <c r="P125" s="914"/>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847"/>
      <c r="AL125" s="847"/>
      <c r="AM125" s="847"/>
      <c r="AN125" s="847"/>
      <c r="AO125" s="847"/>
      <c r="AP125" s="847"/>
      <c r="AQ125" s="847"/>
      <c r="AR125" s="847"/>
      <c r="AS125" s="847"/>
      <c r="AT125" s="847"/>
      <c r="AU125" s="847"/>
      <c r="AV125" s="847"/>
      <c r="AW125" s="847"/>
      <c r="AX125" s="847"/>
      <c r="AY125" s="847"/>
      <c r="AZ125" s="847"/>
      <c r="BA125" s="847"/>
    </row>
    <row r="126" spans="1:53" ht="12.75">
      <c r="A126" s="847"/>
      <c r="B126" s="603"/>
      <c r="C126" s="603"/>
      <c r="D126" s="847"/>
      <c r="E126" s="847"/>
      <c r="F126" s="847"/>
      <c r="G126" s="603"/>
      <c r="H126" s="603"/>
      <c r="I126" s="603"/>
      <c r="J126" s="603"/>
      <c r="K126" s="603"/>
      <c r="L126" s="603"/>
      <c r="M126" s="603"/>
      <c r="N126" s="847"/>
      <c r="O126" s="847"/>
      <c r="P126" s="914"/>
      <c r="Q126" s="847"/>
      <c r="R126" s="847"/>
      <c r="S126" s="847"/>
      <c r="T126" s="847"/>
      <c r="U126" s="847"/>
      <c r="V126" s="847"/>
      <c r="W126" s="847"/>
      <c r="X126" s="847"/>
      <c r="Y126" s="847"/>
      <c r="Z126" s="847"/>
      <c r="AA126" s="847"/>
      <c r="AB126" s="847"/>
      <c r="AC126" s="847"/>
      <c r="AD126" s="847"/>
      <c r="AE126" s="847"/>
      <c r="AF126" s="847"/>
      <c r="AG126" s="847"/>
      <c r="AH126" s="847"/>
      <c r="AI126" s="847"/>
      <c r="AJ126" s="847"/>
      <c r="AK126" s="847"/>
      <c r="AL126" s="847"/>
      <c r="AM126" s="847"/>
      <c r="AN126" s="847"/>
      <c r="AO126" s="847"/>
      <c r="AP126" s="847"/>
      <c r="AQ126" s="847"/>
      <c r="AR126" s="847"/>
      <c r="AS126" s="847"/>
      <c r="AT126" s="847"/>
      <c r="AU126" s="847"/>
      <c r="AV126" s="847"/>
      <c r="AW126" s="847"/>
      <c r="AX126" s="847"/>
      <c r="AY126" s="847"/>
      <c r="AZ126" s="847"/>
      <c r="BA126" s="847"/>
    </row>
    <row r="127" spans="1:53" ht="12.75">
      <c r="A127" s="847"/>
      <c r="B127" s="603"/>
      <c r="C127" s="603"/>
      <c r="D127" s="847"/>
      <c r="E127" s="847"/>
      <c r="F127" s="847"/>
      <c r="G127" s="603"/>
      <c r="H127" s="603"/>
      <c r="I127" s="603"/>
      <c r="J127" s="603"/>
      <c r="K127" s="603"/>
      <c r="L127" s="603"/>
      <c r="M127" s="603"/>
      <c r="N127" s="847"/>
      <c r="O127" s="847"/>
      <c r="P127" s="914"/>
      <c r="Q127" s="847"/>
      <c r="R127" s="847"/>
      <c r="S127" s="847"/>
      <c r="T127" s="847"/>
      <c r="U127" s="847"/>
      <c r="V127" s="847"/>
      <c r="W127" s="847"/>
      <c r="X127" s="847"/>
      <c r="Y127" s="847"/>
      <c r="Z127" s="847"/>
      <c r="AA127" s="847"/>
      <c r="AB127" s="847"/>
      <c r="AC127" s="847"/>
      <c r="AD127" s="847"/>
      <c r="AE127" s="847"/>
      <c r="AF127" s="847"/>
      <c r="AG127" s="847"/>
      <c r="AH127" s="847"/>
      <c r="AI127" s="847"/>
      <c r="AJ127" s="847"/>
      <c r="AK127" s="847"/>
      <c r="AL127" s="847"/>
      <c r="AM127" s="847"/>
      <c r="AN127" s="847"/>
      <c r="AO127" s="847"/>
      <c r="AP127" s="847"/>
      <c r="AQ127" s="847"/>
      <c r="AR127" s="847"/>
      <c r="AS127" s="847"/>
      <c r="AT127" s="847"/>
      <c r="AU127" s="847"/>
      <c r="AV127" s="847"/>
      <c r="AW127" s="847"/>
      <c r="AX127" s="847"/>
      <c r="AY127" s="847"/>
      <c r="AZ127" s="847"/>
      <c r="BA127" s="847"/>
    </row>
    <row r="128" spans="1:53" ht="12.75">
      <c r="A128" s="847"/>
      <c r="B128" s="603"/>
      <c r="C128" s="603"/>
      <c r="D128" s="847"/>
      <c r="E128" s="847"/>
      <c r="F128" s="847"/>
      <c r="G128" s="603"/>
      <c r="H128" s="603"/>
      <c r="I128" s="603"/>
      <c r="J128" s="603"/>
      <c r="K128" s="603"/>
      <c r="L128" s="603"/>
      <c r="M128" s="603"/>
      <c r="N128" s="847"/>
      <c r="O128" s="847"/>
      <c r="P128" s="914"/>
      <c r="Q128" s="847"/>
      <c r="R128" s="847"/>
      <c r="S128" s="847"/>
      <c r="T128" s="847"/>
      <c r="U128" s="847"/>
      <c r="V128" s="847"/>
      <c r="W128" s="847"/>
      <c r="X128" s="847"/>
      <c r="Y128" s="847"/>
      <c r="Z128" s="847"/>
      <c r="AA128" s="847"/>
      <c r="AB128" s="847"/>
      <c r="AC128" s="847"/>
      <c r="AD128" s="847"/>
      <c r="AE128" s="847"/>
      <c r="AF128" s="847"/>
      <c r="AG128" s="847"/>
      <c r="AH128" s="847"/>
      <c r="AI128" s="847"/>
      <c r="AJ128" s="847"/>
      <c r="AK128" s="847"/>
      <c r="AL128" s="847"/>
      <c r="AM128" s="847"/>
      <c r="AN128" s="847"/>
      <c r="AO128" s="847"/>
      <c r="AP128" s="847"/>
      <c r="AQ128" s="847"/>
      <c r="AR128" s="847"/>
      <c r="AS128" s="847"/>
      <c r="AT128" s="847"/>
      <c r="AU128" s="847"/>
      <c r="AV128" s="847"/>
      <c r="AW128" s="847"/>
      <c r="AX128" s="847"/>
      <c r="AY128" s="847"/>
      <c r="AZ128" s="847"/>
      <c r="BA128" s="847"/>
    </row>
    <row r="129" spans="1:53" ht="12.75">
      <c r="A129" s="847"/>
      <c r="B129" s="603"/>
      <c r="C129" s="603"/>
      <c r="D129" s="847"/>
      <c r="E129" s="847"/>
      <c r="F129" s="847"/>
      <c r="G129" s="603"/>
      <c r="H129" s="603"/>
      <c r="I129" s="603"/>
      <c r="J129" s="603"/>
      <c r="K129" s="603"/>
      <c r="L129" s="603"/>
      <c r="M129" s="603"/>
      <c r="N129" s="847"/>
      <c r="O129" s="847"/>
      <c r="P129" s="914"/>
      <c r="Q129" s="847"/>
      <c r="R129" s="847"/>
      <c r="S129" s="847"/>
      <c r="T129" s="847"/>
      <c r="U129" s="847"/>
      <c r="V129" s="847"/>
      <c r="W129" s="847"/>
      <c r="X129" s="847"/>
      <c r="Y129" s="847"/>
      <c r="Z129" s="847"/>
      <c r="AA129" s="847"/>
      <c r="AB129" s="847"/>
      <c r="AC129" s="847"/>
      <c r="AD129" s="847"/>
      <c r="AE129" s="847"/>
      <c r="AF129" s="847"/>
      <c r="AG129" s="847"/>
      <c r="AH129" s="847"/>
      <c r="AI129" s="847"/>
      <c r="AJ129" s="847"/>
      <c r="AK129" s="847"/>
      <c r="AL129" s="847"/>
      <c r="AM129" s="847"/>
      <c r="AN129" s="847"/>
      <c r="AO129" s="847"/>
      <c r="AP129" s="847"/>
      <c r="AQ129" s="847"/>
      <c r="AR129" s="847"/>
      <c r="AS129" s="847"/>
      <c r="AT129" s="847"/>
      <c r="AU129" s="847"/>
      <c r="AV129" s="847"/>
      <c r="AW129" s="847"/>
      <c r="AX129" s="847"/>
      <c r="AY129" s="847"/>
      <c r="AZ129" s="847"/>
      <c r="BA129" s="847"/>
    </row>
    <row r="130" spans="1:53" ht="12.75">
      <c r="A130" s="847"/>
      <c r="B130" s="603"/>
      <c r="C130" s="603"/>
      <c r="D130" s="847"/>
      <c r="E130" s="847"/>
      <c r="F130" s="847"/>
      <c r="G130" s="603"/>
      <c r="H130" s="603"/>
      <c r="I130" s="603"/>
      <c r="J130" s="603"/>
      <c r="K130" s="603"/>
      <c r="L130" s="603"/>
      <c r="M130" s="603"/>
      <c r="N130" s="847"/>
      <c r="O130" s="847"/>
      <c r="P130" s="914"/>
      <c r="Q130" s="847"/>
      <c r="R130" s="847"/>
      <c r="S130" s="847"/>
      <c r="T130" s="847"/>
      <c r="U130" s="847"/>
      <c r="V130" s="847"/>
      <c r="W130" s="847"/>
      <c r="X130" s="847"/>
      <c r="Y130" s="847"/>
      <c r="Z130" s="847"/>
      <c r="AA130" s="847"/>
      <c r="AB130" s="847"/>
      <c r="AC130" s="847"/>
      <c r="AD130" s="847"/>
      <c r="AE130" s="847"/>
      <c r="AF130" s="847"/>
      <c r="AG130" s="847"/>
      <c r="AH130" s="847"/>
      <c r="AI130" s="847"/>
      <c r="AJ130" s="847"/>
      <c r="AK130" s="847"/>
      <c r="AL130" s="847"/>
      <c r="AM130" s="847"/>
      <c r="AN130" s="847"/>
      <c r="AO130" s="847"/>
      <c r="AP130" s="847"/>
      <c r="AQ130" s="847"/>
      <c r="AR130" s="847"/>
      <c r="AS130" s="847"/>
      <c r="AT130" s="847"/>
      <c r="AU130" s="847"/>
      <c r="AV130" s="847"/>
      <c r="AW130" s="847"/>
      <c r="AX130" s="847"/>
      <c r="AY130" s="847"/>
      <c r="AZ130" s="847"/>
      <c r="BA130" s="847"/>
    </row>
    <row r="131" spans="1:53" ht="12.75">
      <c r="A131" s="847"/>
      <c r="B131" s="603"/>
      <c r="C131" s="603"/>
      <c r="D131" s="847"/>
      <c r="E131" s="847"/>
      <c r="F131" s="847"/>
      <c r="G131" s="603"/>
      <c r="H131" s="603"/>
      <c r="I131" s="603"/>
      <c r="J131" s="603"/>
      <c r="K131" s="603"/>
      <c r="L131" s="603"/>
      <c r="M131" s="603"/>
      <c r="N131" s="847"/>
      <c r="O131" s="847"/>
      <c r="P131" s="914"/>
      <c r="Q131" s="847"/>
      <c r="R131" s="847"/>
      <c r="S131" s="847"/>
      <c r="T131" s="847"/>
      <c r="U131" s="847"/>
      <c r="V131" s="847"/>
      <c r="W131" s="847"/>
      <c r="X131" s="847"/>
      <c r="Y131" s="847"/>
      <c r="Z131" s="847"/>
      <c r="AA131" s="847"/>
      <c r="AB131" s="847"/>
      <c r="AC131" s="847"/>
      <c r="AD131" s="847"/>
      <c r="AE131" s="847"/>
      <c r="AF131" s="847"/>
      <c r="AG131" s="847"/>
      <c r="AH131" s="847"/>
      <c r="AI131" s="847"/>
      <c r="AJ131" s="847"/>
      <c r="AK131" s="847"/>
      <c r="AL131" s="847"/>
      <c r="AM131" s="847"/>
      <c r="AN131" s="847"/>
      <c r="AO131" s="847"/>
      <c r="AP131" s="847"/>
      <c r="AQ131" s="847"/>
      <c r="AR131" s="847"/>
      <c r="AS131" s="847"/>
      <c r="AT131" s="847"/>
      <c r="AU131" s="847"/>
      <c r="AV131" s="847"/>
      <c r="AW131" s="847"/>
      <c r="AX131" s="847"/>
      <c r="AY131" s="847"/>
      <c r="AZ131" s="847"/>
      <c r="BA131" s="847"/>
    </row>
    <row r="132" spans="1:53" ht="12.75">
      <c r="A132" s="847"/>
      <c r="B132" s="603"/>
      <c r="C132" s="603"/>
      <c r="D132" s="847"/>
      <c r="E132" s="847"/>
      <c r="F132" s="847"/>
      <c r="G132" s="603"/>
      <c r="H132" s="603"/>
      <c r="I132" s="603"/>
      <c r="J132" s="603"/>
      <c r="K132" s="603"/>
      <c r="L132" s="603"/>
      <c r="M132" s="603"/>
      <c r="N132" s="847"/>
      <c r="O132" s="847"/>
      <c r="P132" s="914"/>
      <c r="Q132" s="847"/>
      <c r="R132" s="847"/>
      <c r="S132" s="847"/>
      <c r="T132" s="847"/>
      <c r="U132" s="847"/>
      <c r="V132" s="847"/>
      <c r="W132" s="847"/>
      <c r="X132" s="847"/>
      <c r="Y132" s="847"/>
      <c r="Z132" s="847"/>
      <c r="AA132" s="847"/>
      <c r="AB132" s="847"/>
      <c r="AC132" s="847"/>
      <c r="AD132" s="847"/>
      <c r="AE132" s="847"/>
      <c r="AF132" s="847"/>
      <c r="AG132" s="847"/>
      <c r="AH132" s="847"/>
      <c r="AI132" s="847"/>
      <c r="AJ132" s="847"/>
      <c r="AK132" s="847"/>
      <c r="AL132" s="847"/>
      <c r="AM132" s="847"/>
      <c r="AN132" s="847"/>
      <c r="AO132" s="847"/>
      <c r="AP132" s="847"/>
      <c r="AQ132" s="847"/>
      <c r="AR132" s="847"/>
      <c r="AS132" s="847"/>
      <c r="AT132" s="847"/>
      <c r="AU132" s="847"/>
      <c r="AV132" s="847"/>
      <c r="AW132" s="847"/>
      <c r="AX132" s="847"/>
      <c r="AY132" s="847"/>
      <c r="AZ132" s="847"/>
      <c r="BA132" s="847"/>
    </row>
    <row r="133" spans="1:53" ht="12.75">
      <c r="A133" s="847"/>
      <c r="B133" s="603"/>
      <c r="C133" s="603"/>
      <c r="D133" s="847"/>
      <c r="E133" s="847"/>
      <c r="F133" s="847"/>
      <c r="G133" s="603"/>
      <c r="H133" s="603"/>
      <c r="I133" s="603"/>
      <c r="J133" s="603"/>
      <c r="K133" s="603"/>
      <c r="L133" s="603"/>
      <c r="M133" s="603"/>
      <c r="N133" s="847"/>
      <c r="O133" s="847"/>
      <c r="P133" s="914"/>
      <c r="Q133" s="847"/>
      <c r="R133" s="847"/>
      <c r="S133" s="847"/>
      <c r="T133" s="847"/>
      <c r="U133" s="847"/>
      <c r="V133" s="847"/>
      <c r="W133" s="847"/>
      <c r="X133" s="847"/>
      <c r="Y133" s="847"/>
      <c r="Z133" s="847"/>
      <c r="AA133" s="847"/>
      <c r="AB133" s="847"/>
      <c r="AC133" s="847"/>
      <c r="AD133" s="847"/>
      <c r="AE133" s="847"/>
      <c r="AF133" s="847"/>
      <c r="AG133" s="847"/>
      <c r="AH133" s="847"/>
      <c r="AI133" s="847"/>
      <c r="AJ133" s="847"/>
      <c r="AK133" s="847"/>
      <c r="AL133" s="847"/>
      <c r="AM133" s="847"/>
      <c r="AN133" s="847"/>
      <c r="AO133" s="847"/>
      <c r="AP133" s="847"/>
      <c r="AQ133" s="847"/>
      <c r="AR133" s="847"/>
      <c r="AS133" s="847"/>
      <c r="AT133" s="847"/>
      <c r="AU133" s="847"/>
      <c r="AV133" s="847"/>
      <c r="AW133" s="847"/>
      <c r="AX133" s="847"/>
      <c r="AY133" s="847"/>
      <c r="AZ133" s="847"/>
      <c r="BA133" s="847"/>
    </row>
    <row r="134" spans="1:53" ht="12.75">
      <c r="A134" s="847"/>
      <c r="B134" s="603"/>
      <c r="C134" s="603"/>
      <c r="D134" s="847"/>
      <c r="E134" s="847"/>
      <c r="F134" s="847"/>
      <c r="G134" s="603"/>
      <c r="H134" s="603"/>
      <c r="I134" s="603"/>
      <c r="J134" s="603"/>
      <c r="K134" s="603"/>
      <c r="L134" s="603"/>
      <c r="M134" s="603"/>
      <c r="N134" s="847"/>
      <c r="O134" s="847"/>
      <c r="P134" s="914"/>
      <c r="Q134" s="847"/>
      <c r="R134" s="847"/>
      <c r="S134" s="847"/>
      <c r="T134" s="847"/>
      <c r="U134" s="847"/>
      <c r="V134" s="847"/>
      <c r="W134" s="847"/>
      <c r="X134" s="847"/>
      <c r="Y134" s="847"/>
      <c r="Z134" s="847"/>
      <c r="AA134" s="847"/>
      <c r="AB134" s="847"/>
      <c r="AC134" s="847"/>
      <c r="AD134" s="847"/>
      <c r="AE134" s="847"/>
      <c r="AF134" s="847"/>
      <c r="AG134" s="847"/>
      <c r="AH134" s="847"/>
      <c r="AI134" s="847"/>
      <c r="AJ134" s="847"/>
      <c r="AK134" s="847"/>
      <c r="AL134" s="847"/>
      <c r="AM134" s="847"/>
      <c r="AN134" s="847"/>
      <c r="AO134" s="847"/>
      <c r="AP134" s="847"/>
      <c r="AQ134" s="847"/>
      <c r="AR134" s="847"/>
      <c r="AS134" s="847"/>
      <c r="AT134" s="847"/>
      <c r="AU134" s="847"/>
      <c r="AV134" s="847"/>
      <c r="AW134" s="847"/>
      <c r="AX134" s="847"/>
      <c r="AY134" s="847"/>
      <c r="AZ134" s="847"/>
      <c r="BA134" s="847"/>
    </row>
    <row r="135" spans="1:53" ht="12.75">
      <c r="A135" s="847"/>
      <c r="B135" s="603"/>
      <c r="C135" s="603"/>
      <c r="D135" s="847"/>
      <c r="E135" s="847"/>
      <c r="F135" s="847"/>
      <c r="G135" s="603"/>
      <c r="H135" s="603"/>
      <c r="I135" s="603"/>
      <c r="J135" s="603"/>
      <c r="K135" s="603"/>
      <c r="L135" s="603"/>
      <c r="M135" s="603"/>
      <c r="N135" s="847"/>
      <c r="O135" s="847"/>
      <c r="P135" s="914"/>
      <c r="Q135" s="847"/>
      <c r="R135" s="847"/>
      <c r="S135" s="847"/>
      <c r="T135" s="847"/>
      <c r="U135" s="847"/>
      <c r="V135" s="847"/>
      <c r="W135" s="847"/>
      <c r="X135" s="847"/>
      <c r="Y135" s="847"/>
      <c r="Z135" s="847"/>
      <c r="AA135" s="847"/>
      <c r="AB135" s="847"/>
      <c r="AC135" s="847"/>
      <c r="AD135" s="847"/>
      <c r="AE135" s="847"/>
      <c r="AF135" s="847"/>
      <c r="AG135" s="847"/>
      <c r="AH135" s="847"/>
      <c r="AI135" s="847"/>
      <c r="AJ135" s="847"/>
      <c r="AK135" s="847"/>
      <c r="AL135" s="847"/>
      <c r="AM135" s="847"/>
      <c r="AN135" s="847"/>
      <c r="AO135" s="847"/>
      <c r="AP135" s="847"/>
      <c r="AQ135" s="847"/>
      <c r="AR135" s="847"/>
      <c r="AS135" s="847"/>
      <c r="AT135" s="847"/>
      <c r="AU135" s="847"/>
      <c r="AV135" s="847"/>
      <c r="AW135" s="847"/>
      <c r="AX135" s="847"/>
      <c r="AY135" s="847"/>
      <c r="AZ135" s="847"/>
      <c r="BA135" s="847"/>
    </row>
    <row r="136" spans="1:53" ht="12.75">
      <c r="A136" s="847"/>
      <c r="B136" s="603"/>
      <c r="C136" s="603"/>
      <c r="D136" s="847"/>
      <c r="E136" s="847"/>
      <c r="F136" s="847"/>
      <c r="G136" s="603"/>
      <c r="H136" s="603"/>
      <c r="I136" s="603"/>
      <c r="J136" s="603"/>
      <c r="K136" s="603"/>
      <c r="L136" s="603"/>
      <c r="M136" s="603"/>
      <c r="N136" s="847"/>
      <c r="O136" s="847"/>
      <c r="P136" s="914"/>
      <c r="Q136" s="847"/>
      <c r="R136" s="847"/>
      <c r="S136" s="847"/>
      <c r="T136" s="847"/>
      <c r="U136" s="847"/>
      <c r="V136" s="847"/>
      <c r="W136" s="847"/>
      <c r="X136" s="847"/>
      <c r="Y136" s="847"/>
      <c r="Z136" s="847"/>
      <c r="AA136" s="847"/>
      <c r="AB136" s="847"/>
      <c r="AC136" s="847"/>
      <c r="AD136" s="847"/>
      <c r="AE136" s="847"/>
      <c r="AF136" s="847"/>
      <c r="AG136" s="847"/>
      <c r="AH136" s="847"/>
      <c r="AI136" s="847"/>
      <c r="AJ136" s="847"/>
      <c r="AK136" s="847"/>
      <c r="AL136" s="847"/>
      <c r="AM136" s="847"/>
      <c r="AN136" s="847"/>
      <c r="AO136" s="847"/>
      <c r="AP136" s="847"/>
      <c r="AQ136" s="847"/>
      <c r="AR136" s="847"/>
      <c r="AS136" s="847"/>
      <c r="AT136" s="847"/>
      <c r="AU136" s="847"/>
      <c r="AV136" s="847"/>
      <c r="AW136" s="847"/>
      <c r="AX136" s="847"/>
      <c r="AY136" s="847"/>
      <c r="AZ136" s="847"/>
      <c r="BA136" s="847"/>
    </row>
    <row r="137" spans="1:53" ht="12.75">
      <c r="A137" s="847"/>
      <c r="B137" s="603"/>
      <c r="C137" s="603"/>
      <c r="D137" s="847"/>
      <c r="E137" s="847"/>
      <c r="F137" s="847"/>
      <c r="G137" s="603"/>
      <c r="H137" s="603"/>
      <c r="I137" s="603"/>
      <c r="J137" s="603"/>
      <c r="K137" s="603"/>
      <c r="L137" s="603"/>
      <c r="M137" s="603"/>
      <c r="N137" s="847"/>
      <c r="O137" s="847"/>
      <c r="P137" s="914"/>
      <c r="Q137" s="847"/>
      <c r="R137" s="847"/>
      <c r="S137" s="847"/>
      <c r="T137" s="847"/>
      <c r="U137" s="847"/>
      <c r="V137" s="847"/>
      <c r="W137" s="847"/>
      <c r="X137" s="847"/>
      <c r="Y137" s="847"/>
      <c r="Z137" s="847"/>
      <c r="AA137" s="847"/>
      <c r="AB137" s="847"/>
      <c r="AC137" s="847"/>
      <c r="AD137" s="847"/>
      <c r="AE137" s="847"/>
      <c r="AF137" s="847"/>
      <c r="AG137" s="847"/>
      <c r="AH137" s="847"/>
      <c r="AI137" s="847"/>
      <c r="AJ137" s="847"/>
      <c r="AK137" s="847"/>
      <c r="AL137" s="847"/>
      <c r="AM137" s="847"/>
      <c r="AN137" s="847"/>
      <c r="AO137" s="847"/>
      <c r="AP137" s="847"/>
      <c r="AQ137" s="847"/>
      <c r="AR137" s="847"/>
      <c r="AS137" s="847"/>
      <c r="AT137" s="847"/>
      <c r="AU137" s="847"/>
      <c r="AV137" s="847"/>
      <c r="AW137" s="847"/>
      <c r="AX137" s="847"/>
      <c r="AY137" s="847"/>
      <c r="AZ137" s="847"/>
      <c r="BA137" s="847"/>
    </row>
    <row r="138" spans="1:53" ht="12.75">
      <c r="A138" s="847"/>
      <c r="B138" s="603"/>
      <c r="C138" s="603"/>
      <c r="D138" s="847"/>
      <c r="E138" s="847"/>
      <c r="F138" s="847"/>
      <c r="G138" s="603"/>
      <c r="H138" s="603"/>
      <c r="I138" s="603"/>
      <c r="J138" s="603"/>
      <c r="K138" s="603"/>
      <c r="L138" s="603"/>
      <c r="M138" s="603"/>
      <c r="N138" s="847"/>
      <c r="O138" s="847"/>
      <c r="P138" s="914"/>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c r="AT138" s="847"/>
      <c r="AU138" s="847"/>
      <c r="AV138" s="847"/>
      <c r="AW138" s="847"/>
      <c r="AX138" s="847"/>
      <c r="AY138" s="847"/>
      <c r="AZ138" s="847"/>
      <c r="BA138" s="847"/>
    </row>
    <row r="139" spans="1:53" ht="12.75">
      <c r="A139" s="847"/>
      <c r="B139" s="603"/>
      <c r="C139" s="603"/>
      <c r="D139" s="847"/>
      <c r="E139" s="847"/>
      <c r="F139" s="847"/>
      <c r="G139" s="603"/>
      <c r="H139" s="603"/>
      <c r="I139" s="603"/>
      <c r="J139" s="603"/>
      <c r="K139" s="603"/>
      <c r="L139" s="603"/>
      <c r="M139" s="603"/>
      <c r="N139" s="847"/>
      <c r="O139" s="847"/>
      <c r="P139" s="914"/>
      <c r="Q139" s="847"/>
      <c r="R139" s="847"/>
      <c r="S139" s="847"/>
      <c r="T139" s="847"/>
      <c r="U139" s="847"/>
      <c r="V139" s="847"/>
      <c r="W139" s="847"/>
      <c r="X139" s="847"/>
      <c r="Y139" s="847"/>
      <c r="Z139" s="847"/>
      <c r="AA139" s="847"/>
      <c r="AB139" s="847"/>
      <c r="AC139" s="847"/>
      <c r="AD139" s="847"/>
      <c r="AE139" s="847"/>
      <c r="AF139" s="847"/>
      <c r="AG139" s="847"/>
      <c r="AH139" s="847"/>
      <c r="AI139" s="847"/>
      <c r="AJ139" s="847"/>
      <c r="AK139" s="847"/>
      <c r="AL139" s="847"/>
      <c r="AM139" s="847"/>
      <c r="AN139" s="847"/>
      <c r="AO139" s="847"/>
      <c r="AP139" s="847"/>
      <c r="AQ139" s="847"/>
      <c r="AR139" s="847"/>
      <c r="AS139" s="847"/>
      <c r="AT139" s="847"/>
      <c r="AU139" s="847"/>
      <c r="AV139" s="847"/>
      <c r="AW139" s="847"/>
      <c r="AX139" s="847"/>
      <c r="AY139" s="847"/>
      <c r="AZ139" s="847"/>
      <c r="BA139" s="847"/>
    </row>
    <row r="140" spans="1:53" ht="12.75">
      <c r="A140" s="847"/>
      <c r="B140" s="603"/>
      <c r="C140" s="603"/>
      <c r="D140" s="847"/>
      <c r="E140" s="847"/>
      <c r="F140" s="847"/>
      <c r="G140" s="603"/>
      <c r="H140" s="603"/>
      <c r="I140" s="603"/>
      <c r="J140" s="603"/>
      <c r="K140" s="603"/>
      <c r="L140" s="603"/>
      <c r="M140" s="603"/>
      <c r="N140" s="847"/>
      <c r="O140" s="847"/>
      <c r="P140" s="914"/>
      <c r="Q140" s="847"/>
      <c r="R140" s="847"/>
      <c r="S140" s="847"/>
      <c r="T140" s="847"/>
      <c r="U140" s="847"/>
      <c r="V140" s="847"/>
      <c r="W140" s="847"/>
      <c r="X140" s="847"/>
      <c r="Y140" s="847"/>
      <c r="Z140" s="847"/>
      <c r="AA140" s="847"/>
      <c r="AB140" s="847"/>
      <c r="AC140" s="847"/>
      <c r="AD140" s="847"/>
      <c r="AE140" s="847"/>
      <c r="AF140" s="847"/>
      <c r="AG140" s="847"/>
      <c r="AH140" s="847"/>
      <c r="AI140" s="847"/>
      <c r="AJ140" s="847"/>
      <c r="AK140" s="847"/>
      <c r="AL140" s="847"/>
      <c r="AM140" s="847"/>
      <c r="AN140" s="847"/>
      <c r="AO140" s="847"/>
      <c r="AP140" s="847"/>
      <c r="AQ140" s="847"/>
      <c r="AR140" s="847"/>
      <c r="AS140" s="847"/>
      <c r="AT140" s="847"/>
      <c r="AU140" s="847"/>
      <c r="AV140" s="847"/>
      <c r="AW140" s="847"/>
      <c r="AX140" s="847"/>
      <c r="AY140" s="847"/>
      <c r="AZ140" s="847"/>
      <c r="BA140" s="847"/>
    </row>
    <row r="141" spans="1:53" ht="12.75">
      <c r="A141" s="847"/>
      <c r="B141" s="603"/>
      <c r="C141" s="603"/>
      <c r="D141" s="847"/>
      <c r="E141" s="847"/>
      <c r="F141" s="847"/>
      <c r="G141" s="603"/>
      <c r="H141" s="603"/>
      <c r="I141" s="603"/>
      <c r="J141" s="603"/>
      <c r="K141" s="603"/>
      <c r="L141" s="603"/>
      <c r="M141" s="603"/>
      <c r="N141" s="847"/>
      <c r="O141" s="847"/>
      <c r="P141" s="914"/>
      <c r="Q141" s="847"/>
      <c r="R141" s="847"/>
      <c r="S141" s="847"/>
      <c r="T141" s="847"/>
      <c r="U141" s="847"/>
      <c r="V141" s="847"/>
      <c r="W141" s="847"/>
      <c r="X141" s="847"/>
      <c r="Y141" s="847"/>
      <c r="Z141" s="847"/>
      <c r="AA141" s="847"/>
      <c r="AB141" s="847"/>
      <c r="AC141" s="847"/>
      <c r="AD141" s="847"/>
      <c r="AE141" s="847"/>
      <c r="AF141" s="847"/>
      <c r="AG141" s="847"/>
      <c r="AH141" s="847"/>
      <c r="AI141" s="847"/>
      <c r="AJ141" s="847"/>
      <c r="AK141" s="847"/>
      <c r="AL141" s="847"/>
      <c r="AM141" s="847"/>
      <c r="AN141" s="847"/>
      <c r="AO141" s="847"/>
      <c r="AP141" s="847"/>
      <c r="AQ141" s="847"/>
      <c r="AR141" s="847"/>
      <c r="AS141" s="847"/>
      <c r="AT141" s="847"/>
      <c r="AU141" s="847"/>
      <c r="AV141" s="847"/>
      <c r="AW141" s="847"/>
      <c r="AX141" s="847"/>
      <c r="AY141" s="847"/>
      <c r="AZ141" s="847"/>
      <c r="BA141" s="847"/>
    </row>
    <row r="142" spans="1:53" ht="12.75">
      <c r="A142" s="847"/>
      <c r="B142" s="603"/>
      <c r="C142" s="603"/>
      <c r="D142" s="847"/>
      <c r="E142" s="847"/>
      <c r="F142" s="847"/>
      <c r="G142" s="603"/>
      <c r="H142" s="603"/>
      <c r="I142" s="603"/>
      <c r="J142" s="603"/>
      <c r="K142" s="603"/>
      <c r="L142" s="603"/>
      <c r="M142" s="603"/>
      <c r="N142" s="847"/>
      <c r="O142" s="847"/>
      <c r="P142" s="914"/>
      <c r="Q142" s="847"/>
      <c r="R142" s="847"/>
      <c r="S142" s="847"/>
      <c r="T142" s="847"/>
      <c r="U142" s="847"/>
      <c r="V142" s="847"/>
      <c r="W142" s="847"/>
      <c r="X142" s="847"/>
      <c r="Y142" s="847"/>
      <c r="Z142" s="847"/>
      <c r="AA142" s="847"/>
      <c r="AB142" s="847"/>
      <c r="AC142" s="847"/>
      <c r="AD142" s="847"/>
      <c r="AE142" s="847"/>
      <c r="AF142" s="847"/>
      <c r="AG142" s="847"/>
      <c r="AH142" s="847"/>
      <c r="AI142" s="847"/>
      <c r="AJ142" s="847"/>
      <c r="AK142" s="847"/>
      <c r="AL142" s="847"/>
      <c r="AM142" s="847"/>
      <c r="AN142" s="847"/>
      <c r="AO142" s="847"/>
      <c r="AP142" s="847"/>
      <c r="AQ142" s="847"/>
      <c r="AR142" s="847"/>
      <c r="AS142" s="847"/>
      <c r="AT142" s="847"/>
      <c r="AU142" s="847"/>
      <c r="AV142" s="847"/>
      <c r="AW142" s="847"/>
      <c r="AX142" s="847"/>
      <c r="AY142" s="847"/>
      <c r="AZ142" s="847"/>
      <c r="BA142" s="847"/>
    </row>
    <row r="143" spans="1:53" ht="12.75">
      <c r="A143" s="847"/>
      <c r="B143" s="603"/>
      <c r="C143" s="603"/>
      <c r="D143" s="847"/>
      <c r="E143" s="847"/>
      <c r="F143" s="847"/>
      <c r="G143" s="603"/>
      <c r="H143" s="603"/>
      <c r="I143" s="603"/>
      <c r="J143" s="603"/>
      <c r="K143" s="603"/>
      <c r="L143" s="603"/>
      <c r="M143" s="603"/>
      <c r="N143" s="847"/>
      <c r="O143" s="847"/>
      <c r="P143" s="914"/>
      <c r="Q143" s="847"/>
      <c r="R143" s="847"/>
      <c r="S143" s="847"/>
      <c r="T143" s="847"/>
      <c r="U143" s="847"/>
      <c r="V143" s="847"/>
      <c r="W143" s="847"/>
      <c r="X143" s="847"/>
      <c r="Y143" s="847"/>
      <c r="Z143" s="847"/>
      <c r="AA143" s="847"/>
      <c r="AB143" s="847"/>
      <c r="AC143" s="847"/>
      <c r="AD143" s="847"/>
      <c r="AE143" s="847"/>
      <c r="AF143" s="847"/>
      <c r="AG143" s="847"/>
      <c r="AH143" s="847"/>
      <c r="AI143" s="847"/>
      <c r="AJ143" s="847"/>
      <c r="AK143" s="847"/>
      <c r="AL143" s="847"/>
      <c r="AM143" s="847"/>
      <c r="AN143" s="847"/>
      <c r="AO143" s="847"/>
      <c r="AP143" s="847"/>
      <c r="AQ143" s="847"/>
      <c r="AR143" s="847"/>
      <c r="AS143" s="847"/>
      <c r="AT143" s="847"/>
      <c r="AU143" s="847"/>
      <c r="AV143" s="847"/>
      <c r="AW143" s="847"/>
      <c r="AX143" s="847"/>
      <c r="AY143" s="847"/>
      <c r="AZ143" s="847"/>
      <c r="BA143" s="847"/>
    </row>
    <row r="144" spans="1:53" ht="12.75">
      <c r="A144" s="847"/>
      <c r="B144" s="603"/>
      <c r="C144" s="603"/>
      <c r="D144" s="847"/>
      <c r="E144" s="847"/>
      <c r="F144" s="847"/>
      <c r="G144" s="603"/>
      <c r="H144" s="603"/>
      <c r="I144" s="603"/>
      <c r="J144" s="603"/>
      <c r="K144" s="603"/>
      <c r="L144" s="603"/>
      <c r="M144" s="603"/>
      <c r="N144" s="847"/>
      <c r="O144" s="847"/>
      <c r="P144" s="914"/>
      <c r="Q144" s="847"/>
      <c r="R144" s="847"/>
      <c r="S144" s="847"/>
      <c r="T144" s="847"/>
      <c r="U144" s="847"/>
      <c r="V144" s="847"/>
      <c r="W144" s="847"/>
      <c r="X144" s="847"/>
      <c r="Y144" s="847"/>
      <c r="Z144" s="847"/>
      <c r="AA144" s="847"/>
      <c r="AB144" s="847"/>
      <c r="AC144" s="847"/>
      <c r="AD144" s="847"/>
      <c r="AE144" s="847"/>
      <c r="AF144" s="847"/>
      <c r="AG144" s="847"/>
      <c r="AH144" s="847"/>
      <c r="AI144" s="847"/>
      <c r="AJ144" s="847"/>
      <c r="AK144" s="847"/>
      <c r="AL144" s="847"/>
      <c r="AM144" s="847"/>
      <c r="AN144" s="847"/>
      <c r="AO144" s="847"/>
      <c r="AP144" s="847"/>
      <c r="AQ144" s="847"/>
      <c r="AR144" s="847"/>
      <c r="AS144" s="847"/>
      <c r="AT144" s="847"/>
      <c r="AU144" s="847"/>
      <c r="AV144" s="847"/>
      <c r="AW144" s="847"/>
      <c r="AX144" s="847"/>
      <c r="AY144" s="847"/>
      <c r="AZ144" s="847"/>
      <c r="BA144" s="847"/>
    </row>
    <row r="145" spans="1:53" ht="12.75">
      <c r="A145" s="847"/>
      <c r="B145" s="603"/>
      <c r="C145" s="603"/>
      <c r="D145" s="847"/>
      <c r="E145" s="847"/>
      <c r="F145" s="847"/>
      <c r="G145" s="603"/>
      <c r="H145" s="603"/>
      <c r="I145" s="603"/>
      <c r="J145" s="603"/>
      <c r="K145" s="603"/>
      <c r="L145" s="603"/>
      <c r="M145" s="603"/>
      <c r="N145" s="847"/>
      <c r="O145" s="847"/>
      <c r="P145" s="914"/>
      <c r="Q145" s="847"/>
      <c r="R145" s="847"/>
      <c r="S145" s="847"/>
      <c r="T145" s="847"/>
      <c r="U145" s="847"/>
      <c r="V145" s="847"/>
      <c r="W145" s="847"/>
      <c r="X145" s="847"/>
      <c r="Y145" s="847"/>
      <c r="Z145" s="847"/>
      <c r="AA145" s="847"/>
      <c r="AB145" s="847"/>
      <c r="AC145" s="847"/>
      <c r="AD145" s="847"/>
      <c r="AE145" s="847"/>
      <c r="AF145" s="847"/>
      <c r="AG145" s="847"/>
      <c r="AH145" s="847"/>
      <c r="AI145" s="847"/>
      <c r="AJ145" s="847"/>
      <c r="AK145" s="847"/>
      <c r="AL145" s="847"/>
      <c r="AM145" s="847"/>
      <c r="AN145" s="847"/>
      <c r="AO145" s="847"/>
      <c r="AP145" s="847"/>
      <c r="AQ145" s="847"/>
      <c r="AR145" s="847"/>
      <c r="AS145" s="847"/>
      <c r="AT145" s="847"/>
      <c r="AU145" s="847"/>
      <c r="AV145" s="847"/>
      <c r="AW145" s="847"/>
      <c r="AX145" s="847"/>
      <c r="AY145" s="847"/>
      <c r="AZ145" s="847"/>
      <c r="BA145" s="847"/>
    </row>
    <row r="146" spans="1:53" ht="12.75">
      <c r="A146" s="847"/>
      <c r="B146" s="603"/>
      <c r="C146" s="603"/>
      <c r="D146" s="847"/>
      <c r="E146" s="847"/>
      <c r="F146" s="847"/>
      <c r="G146" s="603"/>
      <c r="H146" s="603"/>
      <c r="I146" s="603"/>
      <c r="J146" s="603"/>
      <c r="K146" s="603"/>
      <c r="L146" s="603"/>
      <c r="M146" s="603"/>
      <c r="N146" s="847"/>
      <c r="O146" s="847"/>
      <c r="P146" s="914"/>
      <c r="Q146" s="847"/>
      <c r="R146" s="847"/>
      <c r="S146" s="847"/>
      <c r="T146" s="847"/>
      <c r="U146" s="847"/>
      <c r="V146" s="847"/>
      <c r="W146" s="847"/>
      <c r="X146" s="847"/>
      <c r="Y146" s="847"/>
      <c r="Z146" s="847"/>
      <c r="AA146" s="847"/>
      <c r="AB146" s="847"/>
      <c r="AC146" s="847"/>
      <c r="AD146" s="847"/>
      <c r="AE146" s="847"/>
      <c r="AF146" s="847"/>
      <c r="AG146" s="847"/>
      <c r="AH146" s="847"/>
      <c r="AI146" s="847"/>
      <c r="AJ146" s="847"/>
      <c r="AK146" s="847"/>
      <c r="AL146" s="847"/>
      <c r="AM146" s="847"/>
      <c r="AN146" s="847"/>
      <c r="AO146" s="847"/>
      <c r="AP146" s="847"/>
      <c r="AQ146" s="847"/>
      <c r="AR146" s="847"/>
      <c r="AS146" s="847"/>
      <c r="AT146" s="847"/>
      <c r="AU146" s="847"/>
      <c r="AV146" s="847"/>
      <c r="AW146" s="847"/>
      <c r="AX146" s="847"/>
      <c r="AY146" s="847"/>
      <c r="AZ146" s="847"/>
      <c r="BA146" s="847"/>
    </row>
    <row r="147" spans="1:53" ht="12.75">
      <c r="A147" s="847"/>
      <c r="B147" s="603"/>
      <c r="C147" s="603"/>
      <c r="D147" s="847"/>
      <c r="E147" s="847"/>
      <c r="F147" s="847"/>
      <c r="G147" s="603"/>
      <c r="H147" s="603"/>
      <c r="I147" s="603"/>
      <c r="J147" s="603"/>
      <c r="K147" s="603"/>
      <c r="L147" s="603"/>
      <c r="M147" s="603"/>
      <c r="N147" s="847"/>
      <c r="O147" s="847"/>
      <c r="P147" s="914"/>
      <c r="Q147" s="847"/>
      <c r="R147" s="847"/>
      <c r="S147" s="847"/>
      <c r="T147" s="847"/>
      <c r="U147" s="847"/>
      <c r="V147" s="847"/>
      <c r="W147" s="84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7"/>
      <c r="AY147" s="847"/>
      <c r="AZ147" s="847"/>
      <c r="BA147" s="847"/>
    </row>
    <row r="148" spans="1:53" ht="12.75">
      <c r="A148" s="847"/>
      <c r="B148" s="603"/>
      <c r="C148" s="603"/>
      <c r="D148" s="847"/>
      <c r="E148" s="847"/>
      <c r="F148" s="847"/>
      <c r="G148" s="603"/>
      <c r="H148" s="603"/>
      <c r="I148" s="603"/>
      <c r="J148" s="603"/>
      <c r="K148" s="603"/>
      <c r="L148" s="603"/>
      <c r="M148" s="603"/>
      <c r="N148" s="847"/>
      <c r="O148" s="847"/>
      <c r="P148" s="914"/>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7"/>
      <c r="AT148" s="847"/>
      <c r="AU148" s="847"/>
      <c r="AV148" s="847"/>
      <c r="AW148" s="847"/>
      <c r="AX148" s="847"/>
      <c r="AY148" s="847"/>
      <c r="AZ148" s="847"/>
      <c r="BA148" s="847"/>
    </row>
    <row r="149" spans="1:53" ht="12.75">
      <c r="A149" s="847"/>
      <c r="B149" s="603"/>
      <c r="C149" s="603"/>
      <c r="D149" s="847"/>
      <c r="E149" s="847"/>
      <c r="F149" s="847"/>
      <c r="G149" s="603"/>
      <c r="H149" s="603"/>
      <c r="I149" s="603"/>
      <c r="J149" s="603"/>
      <c r="K149" s="603"/>
      <c r="L149" s="603"/>
      <c r="M149" s="603"/>
      <c r="N149" s="847"/>
      <c r="O149" s="847"/>
      <c r="P149" s="914"/>
      <c r="Q149" s="847"/>
      <c r="R149" s="847"/>
      <c r="S149" s="847"/>
      <c r="T149" s="847"/>
      <c r="U149" s="847"/>
      <c r="V149" s="847"/>
      <c r="W149" s="847"/>
      <c r="X149" s="847"/>
      <c r="Y149" s="847"/>
      <c r="Z149" s="847"/>
      <c r="AA149" s="847"/>
      <c r="AB149" s="847"/>
      <c r="AC149" s="847"/>
      <c r="AD149" s="847"/>
      <c r="AE149" s="847"/>
      <c r="AF149" s="847"/>
      <c r="AG149" s="847"/>
      <c r="AH149" s="847"/>
      <c r="AI149" s="847"/>
      <c r="AJ149" s="847"/>
      <c r="AK149" s="847"/>
      <c r="AL149" s="847"/>
      <c r="AM149" s="847"/>
      <c r="AN149" s="847"/>
      <c r="AO149" s="847"/>
      <c r="AP149" s="847"/>
      <c r="AQ149" s="847"/>
      <c r="AR149" s="847"/>
      <c r="AS149" s="847"/>
      <c r="AT149" s="847"/>
      <c r="AU149" s="847"/>
      <c r="AV149" s="847"/>
      <c r="AW149" s="847"/>
      <c r="AX149" s="847"/>
      <c r="AY149" s="847"/>
      <c r="AZ149" s="847"/>
      <c r="BA149" s="847"/>
    </row>
    <row r="150" spans="1:53" ht="12.75">
      <c r="A150" s="847"/>
      <c r="B150" s="603"/>
      <c r="C150" s="603"/>
      <c r="D150" s="847"/>
      <c r="E150" s="847"/>
      <c r="F150" s="847"/>
      <c r="G150" s="603"/>
      <c r="H150" s="603"/>
      <c r="I150" s="603"/>
      <c r="J150" s="603"/>
      <c r="K150" s="603"/>
      <c r="L150" s="603"/>
      <c r="M150" s="603"/>
      <c r="N150" s="847"/>
      <c r="O150" s="847"/>
      <c r="P150" s="914"/>
      <c r="Q150" s="847"/>
      <c r="R150" s="847"/>
      <c r="S150" s="847"/>
      <c r="T150" s="847"/>
      <c r="U150" s="847"/>
      <c r="V150" s="847"/>
      <c r="W150" s="847"/>
      <c r="X150" s="847"/>
      <c r="Y150" s="847"/>
      <c r="Z150" s="847"/>
      <c r="AA150" s="847"/>
      <c r="AB150" s="847"/>
      <c r="AC150" s="847"/>
      <c r="AD150" s="847"/>
      <c r="AE150" s="847"/>
      <c r="AF150" s="847"/>
      <c r="AG150" s="847"/>
      <c r="AH150" s="847"/>
      <c r="AI150" s="847"/>
      <c r="AJ150" s="847"/>
      <c r="AK150" s="847"/>
      <c r="AL150" s="847"/>
      <c r="AM150" s="847"/>
      <c r="AN150" s="847"/>
      <c r="AO150" s="847"/>
      <c r="AP150" s="847"/>
      <c r="AQ150" s="847"/>
      <c r="AR150" s="847"/>
      <c r="AS150" s="847"/>
      <c r="AT150" s="847"/>
      <c r="AU150" s="847"/>
      <c r="AV150" s="847"/>
      <c r="AW150" s="847"/>
      <c r="AX150" s="847"/>
      <c r="AY150" s="847"/>
      <c r="AZ150" s="847"/>
      <c r="BA150" s="847"/>
    </row>
    <row r="151" spans="1:53" ht="12.75">
      <c r="A151" s="847"/>
      <c r="B151" s="603"/>
      <c r="C151" s="603"/>
      <c r="D151" s="847"/>
      <c r="E151" s="847"/>
      <c r="F151" s="847"/>
      <c r="G151" s="603"/>
      <c r="H151" s="603"/>
      <c r="I151" s="603"/>
      <c r="J151" s="603"/>
      <c r="K151" s="603"/>
      <c r="L151" s="603"/>
      <c r="M151" s="603"/>
      <c r="N151" s="847"/>
      <c r="O151" s="847"/>
      <c r="P151" s="914"/>
      <c r="Q151" s="847"/>
      <c r="R151" s="847"/>
      <c r="S151" s="847"/>
      <c r="T151" s="847"/>
      <c r="U151" s="847"/>
      <c r="V151" s="847"/>
      <c r="W151" s="847"/>
      <c r="X151" s="847"/>
      <c r="Y151" s="847"/>
      <c r="Z151" s="847"/>
      <c r="AA151" s="847"/>
      <c r="AB151" s="847"/>
      <c r="AC151" s="847"/>
      <c r="AD151" s="847"/>
      <c r="AE151" s="847"/>
      <c r="AF151" s="847"/>
      <c r="AG151" s="847"/>
      <c r="AH151" s="847"/>
      <c r="AI151" s="847"/>
      <c r="AJ151" s="847"/>
      <c r="AK151" s="847"/>
      <c r="AL151" s="847"/>
      <c r="AM151" s="847"/>
      <c r="AN151" s="847"/>
      <c r="AO151" s="847"/>
      <c r="AP151" s="847"/>
      <c r="AQ151" s="847"/>
      <c r="AR151" s="847"/>
      <c r="AS151" s="847"/>
      <c r="AT151" s="847"/>
      <c r="AU151" s="847"/>
      <c r="AV151" s="847"/>
      <c r="AW151" s="847"/>
      <c r="AX151" s="847"/>
      <c r="AY151" s="847"/>
      <c r="AZ151" s="847"/>
      <c r="BA151" s="847"/>
    </row>
    <row r="152" spans="1:53" ht="12.75">
      <c r="A152" s="847"/>
      <c r="B152" s="603"/>
      <c r="C152" s="603"/>
      <c r="D152" s="847"/>
      <c r="E152" s="847"/>
      <c r="F152" s="847"/>
      <c r="G152" s="603"/>
      <c r="H152" s="603"/>
      <c r="I152" s="603"/>
      <c r="J152" s="603"/>
      <c r="K152" s="603"/>
      <c r="L152" s="603"/>
      <c r="M152" s="603"/>
      <c r="N152" s="847"/>
      <c r="O152" s="847"/>
      <c r="P152" s="914"/>
      <c r="Q152" s="847"/>
      <c r="R152" s="847"/>
      <c r="S152" s="847"/>
      <c r="T152" s="847"/>
      <c r="U152" s="847"/>
      <c r="V152" s="847"/>
      <c r="W152" s="847"/>
      <c r="X152" s="847"/>
      <c r="Y152" s="847"/>
      <c r="Z152" s="847"/>
      <c r="AA152" s="847"/>
      <c r="AB152" s="847"/>
      <c r="AC152" s="847"/>
      <c r="AD152" s="847"/>
      <c r="AE152" s="847"/>
      <c r="AF152" s="847"/>
      <c r="AG152" s="847"/>
      <c r="AH152" s="847"/>
      <c r="AI152" s="847"/>
      <c r="AJ152" s="847"/>
      <c r="AK152" s="847"/>
      <c r="AL152" s="847"/>
      <c r="AM152" s="847"/>
      <c r="AN152" s="847"/>
      <c r="AO152" s="847"/>
      <c r="AP152" s="847"/>
      <c r="AQ152" s="847"/>
      <c r="AR152" s="847"/>
      <c r="AS152" s="847"/>
      <c r="AT152" s="847"/>
      <c r="AU152" s="847"/>
      <c r="AV152" s="847"/>
      <c r="AW152" s="847"/>
      <c r="AX152" s="847"/>
      <c r="AY152" s="847"/>
      <c r="AZ152" s="847"/>
      <c r="BA152" s="847"/>
    </row>
    <row r="153" spans="1:53" ht="12.75">
      <c r="A153" s="847"/>
      <c r="B153" s="603"/>
      <c r="C153" s="603"/>
      <c r="D153" s="847"/>
      <c r="E153" s="847"/>
      <c r="F153" s="847"/>
      <c r="G153" s="603"/>
      <c r="H153" s="603"/>
      <c r="I153" s="603"/>
      <c r="J153" s="603"/>
      <c r="K153" s="603"/>
      <c r="L153" s="603"/>
      <c r="M153" s="603"/>
      <c r="N153" s="847"/>
      <c r="O153" s="847"/>
      <c r="P153" s="914"/>
      <c r="Q153" s="847"/>
      <c r="R153" s="847"/>
      <c r="S153" s="847"/>
      <c r="T153" s="847"/>
      <c r="U153" s="847"/>
      <c r="V153" s="847"/>
      <c r="W153" s="847"/>
      <c r="X153" s="847"/>
      <c r="Y153" s="847"/>
      <c r="Z153" s="847"/>
      <c r="AA153" s="847"/>
      <c r="AB153" s="847"/>
      <c r="AC153" s="847"/>
      <c r="AD153" s="847"/>
      <c r="AE153" s="847"/>
      <c r="AF153" s="847"/>
      <c r="AG153" s="847"/>
      <c r="AH153" s="847"/>
      <c r="AI153" s="847"/>
      <c r="AJ153" s="847"/>
      <c r="AK153" s="847"/>
      <c r="AL153" s="847"/>
      <c r="AM153" s="847"/>
      <c r="AN153" s="847"/>
      <c r="AO153" s="847"/>
      <c r="AP153" s="847"/>
      <c r="AQ153" s="847"/>
      <c r="AR153" s="847"/>
      <c r="AS153" s="847"/>
      <c r="AT153" s="847"/>
      <c r="AU153" s="847"/>
      <c r="AV153" s="847"/>
      <c r="AW153" s="847"/>
      <c r="AX153" s="847"/>
      <c r="AY153" s="847"/>
      <c r="AZ153" s="847"/>
      <c r="BA153" s="847"/>
    </row>
    <row r="154" spans="1:53" ht="12.75">
      <c r="A154" s="847"/>
      <c r="B154" s="603"/>
      <c r="C154" s="603"/>
      <c r="D154" s="847"/>
      <c r="E154" s="847"/>
      <c r="F154" s="847"/>
      <c r="G154" s="603"/>
      <c r="H154" s="603"/>
      <c r="I154" s="603"/>
      <c r="J154" s="603"/>
      <c r="K154" s="603"/>
      <c r="L154" s="603"/>
      <c r="M154" s="603"/>
      <c r="N154" s="847"/>
      <c r="O154" s="847"/>
      <c r="P154" s="914"/>
      <c r="Q154" s="847"/>
      <c r="R154" s="847"/>
      <c r="S154" s="847"/>
      <c r="T154" s="847"/>
      <c r="U154" s="847"/>
      <c r="V154" s="847"/>
      <c r="W154" s="847"/>
      <c r="X154" s="847"/>
      <c r="Y154" s="847"/>
      <c r="Z154" s="847"/>
      <c r="AA154" s="847"/>
      <c r="AB154" s="847"/>
      <c r="AC154" s="847"/>
      <c r="AD154" s="847"/>
      <c r="AE154" s="847"/>
      <c r="AF154" s="847"/>
      <c r="AG154" s="847"/>
      <c r="AH154" s="847"/>
      <c r="AI154" s="847"/>
      <c r="AJ154" s="847"/>
      <c r="AK154" s="847"/>
      <c r="AL154" s="847"/>
      <c r="AM154" s="847"/>
      <c r="AN154" s="847"/>
      <c r="AO154" s="847"/>
      <c r="AP154" s="847"/>
      <c r="AQ154" s="847"/>
      <c r="AR154" s="847"/>
      <c r="AS154" s="847"/>
      <c r="AT154" s="847"/>
      <c r="AU154" s="847"/>
      <c r="AV154" s="847"/>
      <c r="AW154" s="847"/>
      <c r="AX154" s="847"/>
      <c r="AY154" s="847"/>
      <c r="AZ154" s="847"/>
      <c r="BA154" s="847"/>
    </row>
    <row r="155" spans="1:53" ht="12.75">
      <c r="A155" s="847"/>
      <c r="B155" s="603"/>
      <c r="C155" s="603"/>
      <c r="D155" s="847"/>
      <c r="E155" s="847"/>
      <c r="F155" s="847"/>
      <c r="G155" s="603"/>
      <c r="H155" s="603"/>
      <c r="I155" s="603"/>
      <c r="J155" s="603"/>
      <c r="K155" s="603"/>
      <c r="L155" s="603"/>
      <c r="M155" s="603"/>
      <c r="N155" s="847"/>
      <c r="O155" s="847"/>
      <c r="P155" s="914"/>
      <c r="Q155" s="847"/>
      <c r="R155" s="847"/>
      <c r="S155" s="847"/>
      <c r="T155" s="847"/>
      <c r="U155" s="847"/>
      <c r="V155" s="847"/>
      <c r="W155" s="847"/>
      <c r="X155" s="847"/>
      <c r="Y155" s="847"/>
      <c r="Z155" s="847"/>
      <c r="AA155" s="847"/>
      <c r="AB155" s="847"/>
      <c r="AC155" s="847"/>
      <c r="AD155" s="847"/>
      <c r="AE155" s="847"/>
      <c r="AF155" s="847"/>
      <c r="AG155" s="847"/>
      <c r="AH155" s="847"/>
      <c r="AI155" s="847"/>
      <c r="AJ155" s="847"/>
      <c r="AK155" s="847"/>
      <c r="AL155" s="847"/>
      <c r="AM155" s="847"/>
      <c r="AN155" s="847"/>
      <c r="AO155" s="847"/>
      <c r="AP155" s="847"/>
      <c r="AQ155" s="847"/>
      <c r="AR155" s="847"/>
      <c r="AS155" s="847"/>
      <c r="AT155" s="847"/>
      <c r="AU155" s="847"/>
      <c r="AV155" s="847"/>
      <c r="AW155" s="847"/>
      <c r="AX155" s="847"/>
      <c r="AY155" s="847"/>
      <c r="AZ155" s="847"/>
      <c r="BA155" s="847"/>
    </row>
    <row r="156" spans="1:53" ht="12.75">
      <c r="A156" s="847"/>
      <c r="B156" s="603"/>
      <c r="C156" s="603"/>
      <c r="D156" s="847"/>
      <c r="E156" s="847"/>
      <c r="F156" s="847"/>
      <c r="G156" s="603"/>
      <c r="H156" s="603"/>
      <c r="I156" s="603"/>
      <c r="J156" s="603"/>
      <c r="K156" s="603"/>
      <c r="L156" s="603"/>
      <c r="M156" s="603"/>
      <c r="N156" s="847"/>
      <c r="O156" s="847"/>
      <c r="P156" s="914"/>
      <c r="Q156" s="847"/>
      <c r="R156" s="847"/>
      <c r="S156" s="847"/>
      <c r="T156" s="847"/>
      <c r="U156" s="847"/>
      <c r="V156" s="847"/>
      <c r="W156" s="847"/>
      <c r="X156" s="847"/>
      <c r="Y156" s="847"/>
      <c r="Z156" s="847"/>
      <c r="AA156" s="847"/>
      <c r="AB156" s="847"/>
      <c r="AC156" s="847"/>
      <c r="AD156" s="847"/>
      <c r="AE156" s="847"/>
      <c r="AF156" s="847"/>
      <c r="AG156" s="847"/>
      <c r="AH156" s="847"/>
      <c r="AI156" s="847"/>
      <c r="AJ156" s="847"/>
      <c r="AK156" s="847"/>
      <c r="AL156" s="847"/>
      <c r="AM156" s="847"/>
      <c r="AN156" s="847"/>
      <c r="AO156" s="847"/>
      <c r="AP156" s="847"/>
      <c r="AQ156" s="847"/>
      <c r="AR156" s="847"/>
      <c r="AS156" s="847"/>
      <c r="AT156" s="847"/>
      <c r="AU156" s="847"/>
      <c r="AV156" s="847"/>
      <c r="AW156" s="847"/>
      <c r="AX156" s="847"/>
      <c r="AY156" s="847"/>
      <c r="AZ156" s="847"/>
      <c r="BA156" s="847"/>
    </row>
    <row r="157" spans="1:53" ht="12.75">
      <c r="A157" s="847"/>
      <c r="B157" s="603"/>
      <c r="C157" s="603"/>
      <c r="D157" s="847"/>
      <c r="E157" s="847"/>
      <c r="F157" s="847"/>
      <c r="G157" s="603"/>
      <c r="H157" s="603"/>
      <c r="I157" s="603"/>
      <c r="J157" s="603"/>
      <c r="K157" s="603"/>
      <c r="L157" s="603"/>
      <c r="M157" s="603"/>
      <c r="N157" s="847"/>
      <c r="O157" s="847"/>
      <c r="P157" s="914"/>
      <c r="Q157" s="847"/>
      <c r="R157" s="847"/>
      <c r="S157" s="847"/>
      <c r="T157" s="847"/>
      <c r="U157" s="847"/>
      <c r="V157" s="847"/>
      <c r="W157" s="847"/>
      <c r="X157" s="847"/>
      <c r="Y157" s="847"/>
      <c r="Z157" s="847"/>
      <c r="AA157" s="847"/>
      <c r="AB157" s="847"/>
      <c r="AC157" s="847"/>
      <c r="AD157" s="847"/>
      <c r="AE157" s="847"/>
      <c r="AF157" s="847"/>
      <c r="AG157" s="847"/>
      <c r="AH157" s="847"/>
      <c r="AI157" s="847"/>
      <c r="AJ157" s="847"/>
      <c r="AK157" s="847"/>
      <c r="AL157" s="847"/>
      <c r="AM157" s="847"/>
      <c r="AN157" s="847"/>
      <c r="AO157" s="847"/>
      <c r="AP157" s="847"/>
      <c r="AQ157" s="847"/>
      <c r="AR157" s="847"/>
      <c r="AS157" s="847"/>
      <c r="AT157" s="847"/>
      <c r="AU157" s="847"/>
      <c r="AV157" s="847"/>
      <c r="AW157" s="847"/>
      <c r="AX157" s="847"/>
      <c r="AY157" s="847"/>
      <c r="AZ157" s="847"/>
      <c r="BA157" s="847"/>
    </row>
    <row r="158" spans="1:53" ht="12.75">
      <c r="A158" s="847"/>
      <c r="B158" s="603"/>
      <c r="C158" s="603"/>
      <c r="D158" s="847"/>
      <c r="E158" s="847"/>
      <c r="F158" s="847"/>
      <c r="G158" s="603"/>
      <c r="H158" s="603"/>
      <c r="I158" s="603"/>
      <c r="J158" s="603"/>
      <c r="K158" s="603"/>
      <c r="L158" s="603"/>
      <c r="M158" s="603"/>
      <c r="N158" s="847"/>
      <c r="O158" s="847"/>
      <c r="P158" s="914"/>
      <c r="Q158" s="847"/>
      <c r="R158" s="847"/>
      <c r="S158" s="847"/>
      <c r="T158" s="847"/>
      <c r="U158" s="847"/>
      <c r="V158" s="847"/>
      <c r="W158" s="847"/>
      <c r="X158" s="847"/>
      <c r="Y158" s="847"/>
      <c r="Z158" s="847"/>
      <c r="AA158" s="847"/>
      <c r="AB158" s="847"/>
      <c r="AC158" s="847"/>
      <c r="AD158" s="847"/>
      <c r="AE158" s="847"/>
      <c r="AF158" s="847"/>
      <c r="AG158" s="847"/>
      <c r="AH158" s="847"/>
      <c r="AI158" s="847"/>
      <c r="AJ158" s="847"/>
      <c r="AK158" s="847"/>
      <c r="AL158" s="847"/>
      <c r="AM158" s="847"/>
      <c r="AN158" s="847"/>
      <c r="AO158" s="847"/>
      <c r="AP158" s="847"/>
      <c r="AQ158" s="847"/>
      <c r="AR158" s="847"/>
      <c r="AS158" s="847"/>
      <c r="AT158" s="847"/>
      <c r="AU158" s="847"/>
      <c r="AV158" s="847"/>
      <c r="AW158" s="847"/>
      <c r="AX158" s="847"/>
      <c r="AY158" s="847"/>
      <c r="AZ158" s="847"/>
      <c r="BA158" s="847"/>
    </row>
    <row r="159" spans="1:53" ht="12.75">
      <c r="A159" s="847"/>
      <c r="B159" s="603"/>
      <c r="C159" s="603"/>
      <c r="D159" s="847"/>
      <c r="E159" s="847"/>
      <c r="F159" s="847"/>
      <c r="G159" s="603"/>
      <c r="H159" s="603"/>
      <c r="I159" s="603"/>
      <c r="J159" s="603"/>
      <c r="K159" s="603"/>
      <c r="L159" s="603"/>
      <c r="M159" s="603"/>
      <c r="N159" s="847"/>
      <c r="O159" s="847"/>
      <c r="P159" s="914"/>
      <c r="Q159" s="847"/>
      <c r="R159" s="847"/>
      <c r="S159" s="847"/>
      <c r="T159" s="847"/>
      <c r="U159" s="847"/>
      <c r="V159" s="847"/>
      <c r="W159" s="847"/>
      <c r="X159" s="847"/>
      <c r="Y159" s="847"/>
      <c r="Z159" s="847"/>
      <c r="AA159" s="847"/>
      <c r="AB159" s="847"/>
      <c r="AC159" s="847"/>
      <c r="AD159" s="847"/>
      <c r="AE159" s="847"/>
      <c r="AF159" s="847"/>
      <c r="AG159" s="847"/>
      <c r="AH159" s="847"/>
      <c r="AI159" s="847"/>
      <c r="AJ159" s="847"/>
      <c r="AK159" s="847"/>
      <c r="AL159" s="847"/>
      <c r="AM159" s="847"/>
      <c r="AN159" s="847"/>
      <c r="AO159" s="847"/>
      <c r="AP159" s="847"/>
      <c r="AQ159" s="847"/>
      <c r="AR159" s="847"/>
      <c r="AS159" s="847"/>
      <c r="AT159" s="847"/>
      <c r="AU159" s="847"/>
      <c r="AV159" s="847"/>
      <c r="AW159" s="847"/>
      <c r="AX159" s="847"/>
      <c r="AY159" s="847"/>
      <c r="AZ159" s="847"/>
      <c r="BA159" s="847"/>
    </row>
    <row r="160" spans="1:53" ht="12.75">
      <c r="A160" s="847"/>
      <c r="B160" s="603"/>
      <c r="C160" s="603"/>
      <c r="D160" s="847"/>
      <c r="E160" s="847"/>
      <c r="F160" s="847"/>
      <c r="G160" s="603"/>
      <c r="H160" s="603"/>
      <c r="I160" s="603"/>
      <c r="J160" s="603"/>
      <c r="K160" s="603"/>
      <c r="L160" s="603"/>
      <c r="M160" s="603"/>
      <c r="N160" s="847"/>
      <c r="O160" s="847"/>
      <c r="P160" s="914"/>
      <c r="Q160" s="847"/>
      <c r="R160" s="847"/>
      <c r="S160" s="847"/>
      <c r="T160" s="847"/>
      <c r="U160" s="847"/>
      <c r="V160" s="847"/>
      <c r="W160" s="847"/>
      <c r="X160" s="847"/>
      <c r="Y160" s="847"/>
      <c r="Z160" s="847"/>
      <c r="AA160" s="847"/>
      <c r="AB160" s="847"/>
      <c r="AC160" s="847"/>
      <c r="AD160" s="847"/>
      <c r="AE160" s="847"/>
      <c r="AF160" s="847"/>
      <c r="AG160" s="847"/>
      <c r="AH160" s="847"/>
      <c r="AI160" s="847"/>
      <c r="AJ160" s="847"/>
      <c r="AK160" s="847"/>
      <c r="AL160" s="847"/>
      <c r="AM160" s="847"/>
      <c r="AN160" s="847"/>
      <c r="AO160" s="847"/>
      <c r="AP160" s="847"/>
      <c r="AQ160" s="847"/>
      <c r="AR160" s="847"/>
      <c r="AS160" s="847"/>
      <c r="AT160" s="847"/>
      <c r="AU160" s="847"/>
      <c r="AV160" s="847"/>
      <c r="AW160" s="847"/>
      <c r="AX160" s="847"/>
      <c r="AY160" s="847"/>
      <c r="AZ160" s="847"/>
      <c r="BA160" s="847"/>
    </row>
    <row r="161" spans="1:53" ht="12.75">
      <c r="A161" s="847"/>
      <c r="B161" s="603"/>
      <c r="C161" s="603"/>
      <c r="D161" s="847"/>
      <c r="E161" s="847"/>
      <c r="F161" s="847"/>
      <c r="G161" s="603"/>
      <c r="H161" s="603"/>
      <c r="I161" s="603"/>
      <c r="J161" s="603"/>
      <c r="K161" s="603"/>
      <c r="L161" s="603"/>
      <c r="M161" s="603"/>
      <c r="N161" s="847"/>
      <c r="O161" s="847"/>
      <c r="P161" s="914"/>
      <c r="Q161" s="847"/>
      <c r="R161" s="847"/>
      <c r="S161" s="847"/>
      <c r="T161" s="847"/>
      <c r="U161" s="847"/>
      <c r="V161" s="847"/>
      <c r="W161" s="847"/>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7"/>
      <c r="AY161" s="847"/>
      <c r="AZ161" s="847"/>
      <c r="BA161" s="847"/>
    </row>
    <row r="162" spans="1:53" ht="12.75">
      <c r="A162" s="847"/>
      <c r="B162" s="603"/>
      <c r="C162" s="603"/>
      <c r="D162" s="847"/>
      <c r="E162" s="847"/>
      <c r="F162" s="847"/>
      <c r="G162" s="603"/>
      <c r="H162" s="603"/>
      <c r="I162" s="603"/>
      <c r="J162" s="603"/>
      <c r="K162" s="603"/>
      <c r="L162" s="603"/>
      <c r="M162" s="603"/>
      <c r="N162" s="847"/>
      <c r="O162" s="847"/>
      <c r="P162" s="914"/>
      <c r="Q162" s="847"/>
      <c r="R162" s="847"/>
      <c r="S162" s="847"/>
      <c r="T162" s="847"/>
      <c r="U162" s="847"/>
      <c r="V162" s="847"/>
      <c r="W162" s="847"/>
      <c r="X162" s="847"/>
      <c r="Y162" s="847"/>
      <c r="Z162" s="847"/>
      <c r="AA162" s="847"/>
      <c r="AB162" s="847"/>
      <c r="AC162" s="847"/>
      <c r="AD162" s="847"/>
      <c r="AE162" s="847"/>
      <c r="AF162" s="847"/>
      <c r="AG162" s="847"/>
      <c r="AH162" s="847"/>
      <c r="AI162" s="847"/>
      <c r="AJ162" s="847"/>
      <c r="AK162" s="847"/>
      <c r="AL162" s="847"/>
      <c r="AM162" s="847"/>
      <c r="AN162" s="847"/>
      <c r="AO162" s="847"/>
      <c r="AP162" s="847"/>
      <c r="AQ162" s="847"/>
      <c r="AR162" s="847"/>
      <c r="AS162" s="847"/>
      <c r="AT162" s="847"/>
      <c r="AU162" s="847"/>
      <c r="AV162" s="847"/>
      <c r="AW162" s="847"/>
      <c r="AX162" s="847"/>
      <c r="AY162" s="847"/>
      <c r="AZ162" s="847"/>
      <c r="BA162" s="847"/>
    </row>
    <row r="163" spans="1:53" ht="12.75">
      <c r="A163" s="847"/>
      <c r="B163" s="603"/>
      <c r="C163" s="603"/>
      <c r="D163" s="847"/>
      <c r="E163" s="847"/>
      <c r="F163" s="847"/>
      <c r="G163" s="603"/>
      <c r="H163" s="603"/>
      <c r="I163" s="603"/>
      <c r="J163" s="603"/>
      <c r="K163" s="603"/>
      <c r="L163" s="603"/>
      <c r="M163" s="603"/>
      <c r="N163" s="847"/>
      <c r="O163" s="847"/>
      <c r="P163" s="914"/>
      <c r="Q163" s="847"/>
      <c r="R163" s="847"/>
      <c r="S163" s="847"/>
      <c r="T163" s="847"/>
      <c r="U163" s="847"/>
      <c r="V163" s="847"/>
      <c r="W163" s="847"/>
      <c r="X163" s="847"/>
      <c r="Y163" s="847"/>
      <c r="Z163" s="847"/>
      <c r="AA163" s="847"/>
      <c r="AB163" s="847"/>
      <c r="AC163" s="847"/>
      <c r="AD163" s="847"/>
      <c r="AE163" s="847"/>
      <c r="AF163" s="847"/>
      <c r="AG163" s="847"/>
      <c r="AH163" s="847"/>
      <c r="AI163" s="847"/>
      <c r="AJ163" s="847"/>
      <c r="AK163" s="847"/>
      <c r="AL163" s="847"/>
      <c r="AM163" s="847"/>
      <c r="AN163" s="847"/>
      <c r="AO163" s="847"/>
      <c r="AP163" s="847"/>
      <c r="AQ163" s="847"/>
      <c r="AR163" s="847"/>
      <c r="AS163" s="847"/>
      <c r="AT163" s="847"/>
      <c r="AU163" s="847"/>
      <c r="AV163" s="847"/>
      <c r="AW163" s="847"/>
      <c r="AX163" s="847"/>
      <c r="AY163" s="847"/>
      <c r="AZ163" s="847"/>
      <c r="BA163" s="847"/>
    </row>
    <row r="164" spans="1:53" ht="12.75">
      <c r="A164" s="847"/>
      <c r="B164" s="603"/>
      <c r="C164" s="603"/>
      <c r="D164" s="847"/>
      <c r="E164" s="847"/>
      <c r="F164" s="847"/>
      <c r="G164" s="603"/>
      <c r="H164" s="603"/>
      <c r="I164" s="603"/>
      <c r="J164" s="603"/>
      <c r="K164" s="603"/>
      <c r="L164" s="603"/>
      <c r="M164" s="603"/>
      <c r="N164" s="847"/>
      <c r="O164" s="847"/>
      <c r="P164" s="914"/>
      <c r="Q164" s="847"/>
      <c r="R164" s="847"/>
      <c r="S164" s="847"/>
      <c r="T164" s="847"/>
      <c r="U164" s="847"/>
      <c r="V164" s="847"/>
      <c r="W164" s="847"/>
      <c r="X164" s="847"/>
      <c r="Y164" s="847"/>
      <c r="Z164" s="847"/>
      <c r="AA164" s="847"/>
      <c r="AB164" s="847"/>
      <c r="AC164" s="847"/>
      <c r="AD164" s="847"/>
      <c r="AE164" s="847"/>
      <c r="AF164" s="847"/>
      <c r="AG164" s="847"/>
      <c r="AH164" s="847"/>
      <c r="AI164" s="847"/>
      <c r="AJ164" s="847"/>
      <c r="AK164" s="847"/>
      <c r="AL164" s="847"/>
      <c r="AM164" s="847"/>
      <c r="AN164" s="847"/>
      <c r="AO164" s="847"/>
      <c r="AP164" s="847"/>
      <c r="AQ164" s="847"/>
      <c r="AR164" s="847"/>
      <c r="AS164" s="847"/>
      <c r="AT164" s="847"/>
      <c r="AU164" s="847"/>
      <c r="AV164" s="847"/>
      <c r="AW164" s="847"/>
      <c r="AX164" s="847"/>
      <c r="AY164" s="847"/>
      <c r="AZ164" s="847"/>
      <c r="BA164" s="847"/>
    </row>
    <row r="165" spans="1:53" ht="12.75">
      <c r="A165" s="847"/>
      <c r="B165" s="603"/>
      <c r="C165" s="603"/>
      <c r="D165" s="847"/>
      <c r="E165" s="847"/>
      <c r="F165" s="847"/>
      <c r="G165" s="603"/>
      <c r="H165" s="603"/>
      <c r="I165" s="603"/>
      <c r="J165" s="603"/>
      <c r="K165" s="603"/>
      <c r="L165" s="603"/>
      <c r="M165" s="603"/>
      <c r="N165" s="847"/>
      <c r="O165" s="847"/>
      <c r="P165" s="914"/>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847"/>
      <c r="AL165" s="847"/>
      <c r="AM165" s="847"/>
      <c r="AN165" s="847"/>
      <c r="AO165" s="847"/>
      <c r="AP165" s="847"/>
      <c r="AQ165" s="847"/>
      <c r="AR165" s="847"/>
      <c r="AS165" s="847"/>
      <c r="AT165" s="847"/>
      <c r="AU165" s="847"/>
      <c r="AV165" s="847"/>
      <c r="AW165" s="847"/>
      <c r="AX165" s="847"/>
      <c r="AY165" s="847"/>
      <c r="AZ165" s="847"/>
      <c r="BA165" s="847"/>
    </row>
    <row r="166" spans="1:53" ht="12.75">
      <c r="A166" s="847"/>
      <c r="B166" s="603"/>
      <c r="C166" s="603"/>
      <c r="D166" s="847"/>
      <c r="E166" s="847"/>
      <c r="F166" s="847"/>
      <c r="G166" s="603"/>
      <c r="H166" s="603"/>
      <c r="I166" s="603"/>
      <c r="J166" s="603"/>
      <c r="K166" s="603"/>
      <c r="L166" s="603"/>
      <c r="M166" s="603"/>
      <c r="N166" s="847"/>
      <c r="O166" s="847"/>
      <c r="P166" s="914"/>
      <c r="Q166" s="847"/>
      <c r="R166" s="847"/>
      <c r="S166" s="847"/>
      <c r="T166" s="847"/>
      <c r="U166" s="847"/>
      <c r="V166" s="847"/>
      <c r="W166" s="847"/>
      <c r="X166" s="847"/>
      <c r="Y166" s="847"/>
      <c r="Z166" s="847"/>
      <c r="AA166" s="847"/>
      <c r="AB166" s="847"/>
      <c r="AC166" s="847"/>
      <c r="AD166" s="847"/>
      <c r="AE166" s="847"/>
      <c r="AF166" s="847"/>
      <c r="AG166" s="847"/>
      <c r="AH166" s="847"/>
      <c r="AI166" s="847"/>
      <c r="AJ166" s="847"/>
      <c r="AK166" s="847"/>
      <c r="AL166" s="847"/>
      <c r="AM166" s="847"/>
      <c r="AN166" s="847"/>
      <c r="AO166" s="847"/>
      <c r="AP166" s="847"/>
      <c r="AQ166" s="847"/>
      <c r="AR166" s="847"/>
      <c r="AS166" s="847"/>
      <c r="AT166" s="847"/>
      <c r="AU166" s="847"/>
      <c r="AV166" s="847"/>
      <c r="AW166" s="847"/>
      <c r="AX166" s="847"/>
      <c r="AY166" s="847"/>
      <c r="AZ166" s="847"/>
      <c r="BA166" s="847"/>
    </row>
    <row r="167" spans="1:53" ht="12.75">
      <c r="A167" s="847"/>
      <c r="B167" s="603"/>
      <c r="C167" s="603"/>
      <c r="D167" s="847"/>
      <c r="E167" s="847"/>
      <c r="F167" s="847"/>
      <c r="G167" s="603"/>
      <c r="H167" s="603"/>
      <c r="I167" s="603"/>
      <c r="J167" s="603"/>
      <c r="K167" s="603"/>
      <c r="L167" s="603"/>
      <c r="M167" s="603"/>
      <c r="N167" s="847"/>
      <c r="O167" s="847"/>
      <c r="P167" s="914"/>
      <c r="Q167" s="847"/>
      <c r="R167" s="847"/>
      <c r="S167" s="847"/>
      <c r="T167" s="847"/>
      <c r="U167" s="847"/>
      <c r="V167" s="847"/>
      <c r="W167" s="847"/>
      <c r="X167" s="847"/>
      <c r="Y167" s="847"/>
      <c r="Z167" s="847"/>
      <c r="AA167" s="847"/>
      <c r="AB167" s="847"/>
      <c r="AC167" s="847"/>
      <c r="AD167" s="847"/>
      <c r="AE167" s="847"/>
      <c r="AF167" s="847"/>
      <c r="AG167" s="847"/>
      <c r="AH167" s="847"/>
      <c r="AI167" s="847"/>
      <c r="AJ167" s="847"/>
      <c r="AK167" s="847"/>
      <c r="AL167" s="847"/>
      <c r="AM167" s="847"/>
      <c r="AN167" s="847"/>
      <c r="AO167" s="847"/>
      <c r="AP167" s="847"/>
      <c r="AQ167" s="847"/>
      <c r="AR167" s="847"/>
      <c r="AS167" s="847"/>
      <c r="AT167" s="847"/>
      <c r="AU167" s="847"/>
      <c r="AV167" s="847"/>
      <c r="AW167" s="847"/>
      <c r="AX167" s="847"/>
      <c r="AY167" s="847"/>
      <c r="AZ167" s="847"/>
      <c r="BA167" s="847"/>
    </row>
    <row r="168" spans="1:53" ht="12.75">
      <c r="A168" s="847"/>
      <c r="B168" s="603"/>
      <c r="C168" s="603"/>
      <c r="D168" s="847"/>
      <c r="E168" s="847"/>
      <c r="F168" s="847"/>
      <c r="G168" s="603"/>
      <c r="H168" s="603"/>
      <c r="I168" s="603"/>
      <c r="J168" s="603"/>
      <c r="K168" s="603"/>
      <c r="L168" s="603"/>
      <c r="M168" s="603"/>
      <c r="N168" s="847"/>
      <c r="O168" s="847"/>
      <c r="P168" s="914"/>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847"/>
      <c r="AL168" s="847"/>
      <c r="AM168" s="847"/>
      <c r="AN168" s="847"/>
      <c r="AO168" s="847"/>
      <c r="AP168" s="847"/>
      <c r="AQ168" s="847"/>
      <c r="AR168" s="847"/>
      <c r="AS168" s="847"/>
      <c r="AT168" s="847"/>
      <c r="AU168" s="847"/>
      <c r="AV168" s="847"/>
      <c r="AW168" s="847"/>
      <c r="AX168" s="847"/>
      <c r="AY168" s="847"/>
      <c r="AZ168" s="847"/>
      <c r="BA168" s="847"/>
    </row>
    <row r="169" spans="1:53" ht="12.75">
      <c r="A169" s="847"/>
      <c r="B169" s="603"/>
      <c r="C169" s="603"/>
      <c r="D169" s="847"/>
      <c r="E169" s="847"/>
      <c r="F169" s="847"/>
      <c r="G169" s="603"/>
      <c r="H169" s="603"/>
      <c r="I169" s="603"/>
      <c r="J169" s="603"/>
      <c r="K169" s="603"/>
      <c r="L169" s="603"/>
      <c r="M169" s="603"/>
      <c r="N169" s="847"/>
      <c r="O169" s="847"/>
      <c r="P169" s="914"/>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847"/>
      <c r="AL169" s="847"/>
      <c r="AM169" s="847"/>
      <c r="AN169" s="847"/>
      <c r="AO169" s="847"/>
      <c r="AP169" s="847"/>
      <c r="AQ169" s="847"/>
      <c r="AR169" s="847"/>
      <c r="AS169" s="847"/>
      <c r="AT169" s="847"/>
      <c r="AU169" s="847"/>
      <c r="AV169" s="847"/>
      <c r="AW169" s="847"/>
      <c r="AX169" s="847"/>
      <c r="AY169" s="847"/>
      <c r="AZ169" s="847"/>
      <c r="BA169" s="847"/>
    </row>
  </sheetData>
  <sheetProtection password="C356" sheet="1" objects="1" scenarios="1"/>
  <mergeCells count="17">
    <mergeCell ref="D1:J1"/>
    <mergeCell ref="L2:L4"/>
    <mergeCell ref="A62:B62"/>
    <mergeCell ref="C2:C4"/>
    <mergeCell ref="A2:B4"/>
    <mergeCell ref="A20:A21"/>
    <mergeCell ref="D2:D4"/>
    <mergeCell ref="E2:E4"/>
    <mergeCell ref="F2:F4"/>
    <mergeCell ref="G2:G4"/>
    <mergeCell ref="M2:M4"/>
    <mergeCell ref="N2:N4"/>
    <mergeCell ref="O2:O4"/>
    <mergeCell ref="H2:H4"/>
    <mergeCell ref="I2:I4"/>
    <mergeCell ref="J2:J4"/>
    <mergeCell ref="K2:K4"/>
  </mergeCells>
  <hyperlinks>
    <hyperlink ref="B5" location="CFW_CropSales" display="CFW_CropSales"/>
    <hyperlink ref="B6" location="CFW_BreedingSales" display="CFW_BreedingSales"/>
    <hyperlink ref="B7" location="CFW_MarketSales" display="CFW_MarketSales"/>
    <hyperlink ref="B20:B22" location="'Prod''n Plan'!A1" display="'Prod''n Plan'!A1"/>
    <hyperlink ref="B20" location="CFW_Seed_Fert_Chem2" display="CFW_Seed_Fert_Chem2"/>
    <hyperlink ref="B21" location="Crops!A29" display="Crops!A29"/>
    <hyperlink ref="B23" location="Crops!A29" display="Crops!A29"/>
    <hyperlink ref="B32" location="CFW_MarketLivestockPurchases" display="CFW_MarketLivestockPurchases"/>
    <hyperlink ref="B31" location="CFW_BreedingStockPurchases" display="CFW_BreedingStockPurchases"/>
    <hyperlink ref="B22" location="Crops!A29" display="Crops!A29"/>
    <hyperlink ref="B12" location="CFW_CAshAdvances" display="CFW_CAshAdvances"/>
    <hyperlink ref="B13" location="CFW_NewTermBorrowings" display="CFW_NewTermBorrowings"/>
    <hyperlink ref="B14" location="CFW_CapitalSales" display="CFW_CapitalSales"/>
    <hyperlink ref="B49" location="CFW_AccountsPayable" display="CFW_AccountsPayable"/>
    <hyperlink ref="B50" r:id="rId1" display="DetCF_RepayCashAdv"/>
    <hyperlink ref="B54" location="CFW_PaymentofArrears" display="CFW_PaymentofArrears"/>
    <hyperlink ref="B55" location="CFW_TermLoanInterest" display="CFW_TermLoanInterest"/>
    <hyperlink ref="B57" location="CFW_CapitalPurchases" display="CFW_CapitalPurchases"/>
    <hyperlink ref="B56" location="CFW_TermLoanPrincipal" display="CFW_TermLoanPrincipal"/>
    <hyperlink ref="B20:B23" location="CFW_Seed_Fert_Chem2" display="CFW_Seed_Fert_Chem2"/>
    <hyperlink ref="B63" location="Cash_on_Hand" display="Cash_on_Hand"/>
    <hyperlink ref="B15" location="CFW_OtherAssetSales" display="CFW_OtherAssetSales"/>
    <hyperlink ref="B58" location="CFW_OtherAssetPurchases" display="CFW_OtherAssetPurchases"/>
    <hyperlink ref="B51" r:id="rId2" display="DetCF_CashAdvPrin"/>
    <hyperlink ref="B16" location="CFW_Off_Farm_Income2" display="CFW_Off_Farm_Income2"/>
    <hyperlink ref="B35:B37" location="CFW_Equipment" display="CFW_Equipment"/>
    <hyperlink ref="B50:B51" location="CFW_RepayCashAdvance" display="CFW_RepayCashAdvance"/>
    <hyperlink ref="B8:B9" location="CFW_48_50" display="CFW_48_50"/>
    <hyperlink ref="B25:B30" location="CFW_Livestock" display="CFW_Livestock"/>
    <hyperlink ref="B33" location="CFW_MarketingCharges" display="CFW_MarketingCharges"/>
    <hyperlink ref="B10" location="CFW_AccRecNew" display="CFW_AccRecNew"/>
    <hyperlink ref="B11" location="CFW_Other_Farm_Receipts" display="CFW_Other_Farm_Receipts"/>
    <hyperlink ref="B24" location="CFW_OthCropExpenses" display="CFW_OthCropExpenses"/>
    <hyperlink ref="B34" location="CFW_OthLivestockExpenses" display="CFW_OthLivestockExpenses"/>
    <hyperlink ref="B38:B46" location="CFW_OtherSmall" display="CFW_OtherSmall"/>
    <hyperlink ref="B47" location="CFW_OtherCashOutflow" display="CFW_OtherCashOutflow"/>
    <hyperlink ref="B17" location="CFW_NewCashContributions" display="CFW_NewCashContributions"/>
    <hyperlink ref="B59" location="CFW_LivingExpensesIncomeTax" display="CFW_LivingExpensesIncomeTax"/>
    <hyperlink ref="B48" location="CFW_AnnualCashRent" display="CFW_AnnualCashRent"/>
    <hyperlink ref="B60" location="CFW_NetCashWithdrawals2" display="CFW_NetCashWithdrawals2"/>
    <hyperlink ref="B65" location="Op_Loan_Interest_Rate" display="Op_Loan_Interest_Rate"/>
    <hyperlink ref="B52:B53" location="CFW_LeasePayments" display="CFW_LeasePayments"/>
  </hyperlinks>
  <printOptions horizontalCentered="1"/>
  <pageMargins left="0.511811023622047" right="0.511811023622047" top="0.65" bottom="0.44" header="0.236220472440945" footer="0.236220472440945"/>
  <pageSetup fitToHeight="1" fitToWidth="1" horizontalDpi="300" verticalDpi="300" orientation="landscape" scale="60" r:id="rId5"/>
  <headerFooter alignWithMargins="0">
    <oddFooter>&amp;L&amp;D&amp;CPage &amp;P of &amp;N&amp;RManitoba Agriculture, Food and Rural Initiatives
&amp;"Arial,Italic"Farm Management</oddFooter>
  </headerFooter>
  <legacyDrawing r:id="rId4"/>
</worksheet>
</file>

<file path=xl/worksheets/sheet14.xml><?xml version="1.0" encoding="utf-8"?>
<worksheet xmlns="http://schemas.openxmlformats.org/spreadsheetml/2006/main" xmlns:r="http://schemas.openxmlformats.org/officeDocument/2006/relationships">
  <sheetPr codeName="Sheet10">
    <pageSetUpPr fitToPage="1"/>
  </sheetPr>
  <dimension ref="A1:I139"/>
  <sheetViews>
    <sheetView showGridLines="0" showZeros="0" zoomScale="95" zoomScaleNormal="95" zoomScalePageLayoutView="0" workbookViewId="0" topLeftCell="A1">
      <selection activeCell="A1" sqref="A1:H1"/>
    </sheetView>
  </sheetViews>
  <sheetFormatPr defaultColWidth="9.140625" defaultRowHeight="12.75"/>
  <cols>
    <col min="1" max="1" width="10.00390625" style="0" customWidth="1"/>
    <col min="2" max="2" width="38.57421875" style="0" customWidth="1"/>
    <col min="3" max="3" width="11.28125" style="0" bestFit="1" customWidth="1"/>
    <col min="4" max="8" width="11.28125" style="0" customWidth="1"/>
  </cols>
  <sheetData>
    <row r="1" spans="1:9" ht="16.5" thickTop="1">
      <c r="A1" s="1921" t="s">
        <v>319</v>
      </c>
      <c r="B1" s="1922"/>
      <c r="C1" s="1922"/>
      <c r="D1" s="1922"/>
      <c r="E1" s="1922"/>
      <c r="F1" s="1922"/>
      <c r="G1" s="1922"/>
      <c r="H1" s="1923"/>
      <c r="I1" s="24"/>
    </row>
    <row r="2" spans="1:9" ht="38.25">
      <c r="A2" s="1930" t="str">
        <f>'Pro-Forma NW'!F62</f>
        <v> </v>
      </c>
      <c r="B2" s="1931"/>
      <c r="C2" s="312" t="s">
        <v>96</v>
      </c>
      <c r="D2" s="539" t="s">
        <v>97</v>
      </c>
      <c r="E2" s="733" t="s">
        <v>97</v>
      </c>
      <c r="F2" s="539" t="s">
        <v>97</v>
      </c>
      <c r="G2" s="1060" t="s">
        <v>97</v>
      </c>
      <c r="H2" s="1061" t="s">
        <v>97</v>
      </c>
      <c r="I2" s="24"/>
    </row>
    <row r="3" spans="1:9" ht="12.75">
      <c r="A3" s="1932"/>
      <c r="B3" s="1933"/>
      <c r="C3" s="313">
        <f>Cover!F8</f>
        <v>0</v>
      </c>
      <c r="D3" s="538">
        <f>YEAR($C$3)-1</f>
        <v>1899</v>
      </c>
      <c r="E3" s="734">
        <f>YEAR($C$3)-2</f>
        <v>1898</v>
      </c>
      <c r="F3" s="538">
        <f>YEAR($C$3)-3</f>
        <v>1897</v>
      </c>
      <c r="G3" s="1062">
        <f>YEAR($C$3)-4</f>
        <v>1896</v>
      </c>
      <c r="H3" s="1063">
        <f>YEAR($C$3)-5</f>
        <v>1895</v>
      </c>
      <c r="I3" s="24"/>
    </row>
    <row r="4" spans="1:9" ht="12.75">
      <c r="A4" s="12" t="s">
        <v>93</v>
      </c>
      <c r="B4" s="714" t="str">
        <f>'Cash Flow'!B5</f>
        <v>Crop Sales</v>
      </c>
      <c r="C4" s="130">
        <f>'Cash Flow'!C5</f>
        <v>0</v>
      </c>
      <c r="D4" s="785"/>
      <c r="E4" s="785"/>
      <c r="F4" s="785"/>
      <c r="G4" s="785"/>
      <c r="H4" s="1212"/>
      <c r="I4" s="24"/>
    </row>
    <row r="5" spans="1:9" ht="12.75">
      <c r="A5" s="12"/>
      <c r="B5" s="714" t="str">
        <f>'Cash Flow'!B6</f>
        <v>Breeding Livestock Sales</v>
      </c>
      <c r="C5" s="184">
        <f>'Cash Flow'!C6</f>
        <v>0</v>
      </c>
      <c r="D5" s="785"/>
      <c r="E5" s="785"/>
      <c r="F5" s="785"/>
      <c r="G5" s="785"/>
      <c r="H5" s="786"/>
      <c r="I5" s="24"/>
    </row>
    <row r="6" spans="1:9" ht="12.75">
      <c r="A6" s="12"/>
      <c r="B6" s="714" t="str">
        <f>'Cash Flow'!B7</f>
        <v>Market Livestock Sales</v>
      </c>
      <c r="C6" s="184">
        <f>'Cash Flow'!C7</f>
        <v>0</v>
      </c>
      <c r="D6" s="785"/>
      <c r="E6" s="785"/>
      <c r="F6" s="785"/>
      <c r="G6" s="785"/>
      <c r="H6" s="786"/>
      <c r="I6" s="24"/>
    </row>
    <row r="7" spans="1:9" ht="12.75">
      <c r="A7" s="12"/>
      <c r="B7" s="714" t="str">
        <f>'Cash Flow'!B8</f>
        <v>Livestock Products</v>
      </c>
      <c r="C7" s="184">
        <f>'Cash Flow'!C8</f>
        <v>0</v>
      </c>
      <c r="D7" s="785"/>
      <c r="E7" s="785"/>
      <c r="F7" s="785"/>
      <c r="G7" s="785"/>
      <c r="H7" s="786"/>
      <c r="I7" s="24"/>
    </row>
    <row r="8" spans="1:9" ht="12.75">
      <c r="A8" s="12"/>
      <c r="B8" s="714" t="str">
        <f>'Cash Flow'!B9</f>
        <v>Custom Work</v>
      </c>
      <c r="C8" s="184">
        <f>'Cash Flow'!C9</f>
        <v>0</v>
      </c>
      <c r="D8" s="785"/>
      <c r="E8" s="785"/>
      <c r="F8" s="785"/>
      <c r="G8" s="785"/>
      <c r="H8" s="786"/>
      <c r="I8" s="24"/>
    </row>
    <row r="9" spans="1:9" ht="12.75">
      <c r="A9" s="12"/>
      <c r="B9" s="714" t="str">
        <f>'Cash Flow'!B10</f>
        <v>Accounts Receivable</v>
      </c>
      <c r="C9" s="184">
        <f>'Cash Flow'!C10</f>
        <v>0</v>
      </c>
      <c r="D9" s="785"/>
      <c r="E9" s="785"/>
      <c r="F9" s="785"/>
      <c r="G9" s="785"/>
      <c r="H9" s="786"/>
      <c r="I9" s="24"/>
    </row>
    <row r="10" spans="1:9" ht="12.75">
      <c r="A10" s="12"/>
      <c r="B10" s="714" t="str">
        <f>'Cash Flow'!B11</f>
        <v>Other Farm Income</v>
      </c>
      <c r="C10" s="184">
        <f>'Cash Flow'!C11</f>
        <v>0</v>
      </c>
      <c r="D10" s="785">
        <v>0</v>
      </c>
      <c r="E10" s="785">
        <v>0</v>
      </c>
      <c r="F10" s="785">
        <v>0</v>
      </c>
      <c r="G10" s="785">
        <v>0</v>
      </c>
      <c r="H10" s="1213">
        <v>0</v>
      </c>
      <c r="I10" s="24"/>
    </row>
    <row r="11" spans="1:9" ht="12.75">
      <c r="A11" s="1928" t="s">
        <v>114</v>
      </c>
      <c r="B11" s="1929"/>
      <c r="C11" s="185">
        <f aca="true" t="shared" si="0" ref="C11:H11">SUM(C4:C10)</f>
        <v>0</v>
      </c>
      <c r="D11" s="185">
        <f t="shared" si="0"/>
        <v>0</v>
      </c>
      <c r="E11" s="185">
        <f t="shared" si="0"/>
        <v>0</v>
      </c>
      <c r="F11" s="185">
        <f t="shared" si="0"/>
        <v>0</v>
      </c>
      <c r="G11" s="185">
        <f t="shared" si="0"/>
        <v>0</v>
      </c>
      <c r="H11" s="90">
        <f t="shared" si="0"/>
        <v>0</v>
      </c>
      <c r="I11" s="24"/>
    </row>
    <row r="12" spans="1:9" ht="12.75">
      <c r="A12" s="12"/>
      <c r="B12" s="700"/>
      <c r="C12" s="1917"/>
      <c r="D12" s="1917"/>
      <c r="E12" s="1917"/>
      <c r="F12" s="1917"/>
      <c r="G12" s="1917"/>
      <c r="H12" s="1918"/>
      <c r="I12" s="24"/>
    </row>
    <row r="13" spans="1:9" ht="12.75">
      <c r="A13" s="22" t="s">
        <v>94</v>
      </c>
      <c r="B13" s="21"/>
      <c r="C13" s="1919"/>
      <c r="D13" s="1919"/>
      <c r="E13" s="1919"/>
      <c r="F13" s="1919"/>
      <c r="G13" s="1919"/>
      <c r="H13" s="1920"/>
      <c r="I13" s="24"/>
    </row>
    <row r="14" spans="1:9" ht="12.75">
      <c r="A14" s="59" t="s">
        <v>79</v>
      </c>
      <c r="B14" s="737" t="str">
        <f>'Cash Flow'!B20</f>
        <v>Seed Purchases, Cleaning and Treatment</v>
      </c>
      <c r="C14" s="184">
        <f>'Cash Flow'!C20</f>
        <v>0</v>
      </c>
      <c r="D14" s="785"/>
      <c r="E14" s="785"/>
      <c r="F14" s="785"/>
      <c r="G14" s="785"/>
      <c r="H14" s="786"/>
      <c r="I14" s="24"/>
    </row>
    <row r="15" spans="1:9" ht="12.75">
      <c r="A15" s="59"/>
      <c r="B15" s="737" t="str">
        <f>'Cash Flow'!B21</f>
        <v>Fertilizer</v>
      </c>
      <c r="C15" s="184">
        <f>'Cash Flow'!C21</f>
        <v>0</v>
      </c>
      <c r="D15" s="785"/>
      <c r="E15" s="785"/>
      <c r="F15" s="785"/>
      <c r="G15" s="785"/>
      <c r="H15" s="786"/>
      <c r="I15" s="24"/>
    </row>
    <row r="16" spans="1:9" ht="12.75">
      <c r="A16" s="59"/>
      <c r="B16" s="737" t="str">
        <f>'Cash Flow'!B22</f>
        <v>Chemicals (Weed &amp; Insect Sprays)</v>
      </c>
      <c r="C16" s="184">
        <f>'Cash Flow'!C22</f>
        <v>0</v>
      </c>
      <c r="D16" s="785"/>
      <c r="E16" s="785"/>
      <c r="F16" s="785"/>
      <c r="G16" s="785"/>
      <c r="H16" s="786"/>
      <c r="I16" s="24"/>
    </row>
    <row r="17" spans="1:9" ht="12.75">
      <c r="A17" s="59"/>
      <c r="B17" s="737" t="str">
        <f>'Cash Flow'!B23</f>
        <v>Hail &amp; Crop Insurance</v>
      </c>
      <c r="C17" s="184">
        <f>'Cash Flow'!C23</f>
        <v>0</v>
      </c>
      <c r="D17" s="785"/>
      <c r="E17" s="785"/>
      <c r="F17" s="785"/>
      <c r="G17" s="785"/>
      <c r="H17" s="786"/>
      <c r="I17" s="24"/>
    </row>
    <row r="18" spans="1:9" ht="12.75">
      <c r="A18" s="59"/>
      <c r="B18" s="737" t="str">
        <f>'Cash Flow'!B24</f>
        <v>Other Crop Expenses</v>
      </c>
      <c r="C18" s="184">
        <f>'Cash Flow'!C24</f>
        <v>0</v>
      </c>
      <c r="D18" s="785"/>
      <c r="E18" s="785"/>
      <c r="F18" s="785"/>
      <c r="G18" s="785"/>
      <c r="H18" s="786"/>
      <c r="I18" s="24"/>
    </row>
    <row r="19" spans="1:9" ht="12.75">
      <c r="A19" s="59"/>
      <c r="B19" s="1915"/>
      <c r="C19" s="1915"/>
      <c r="D19" s="1915"/>
      <c r="E19" s="1915"/>
      <c r="F19" s="1915"/>
      <c r="G19" s="1915"/>
      <c r="H19" s="1916"/>
      <c r="I19" s="24"/>
    </row>
    <row r="20" spans="1:9" ht="12.75">
      <c r="A20" s="59" t="s">
        <v>82</v>
      </c>
      <c r="B20" s="737" t="str">
        <f>'Cash Flow'!B25</f>
        <v>Feed Purchases - Grain &amp; Hay</v>
      </c>
      <c r="C20" s="184">
        <f>'Cash Flow'!C25</f>
        <v>0</v>
      </c>
      <c r="D20" s="785"/>
      <c r="E20" s="785"/>
      <c r="F20" s="785"/>
      <c r="G20" s="785"/>
      <c r="H20" s="786"/>
      <c r="I20" s="24"/>
    </row>
    <row r="21" spans="1:9" ht="12.75">
      <c r="A21" s="59"/>
      <c r="B21" s="737" t="str">
        <f>'Cash Flow'!B26</f>
        <v>Feed Purchases - Commercial</v>
      </c>
      <c r="C21" s="184">
        <f>'Cash Flow'!C26</f>
        <v>0</v>
      </c>
      <c r="D21" s="785"/>
      <c r="E21" s="785"/>
      <c r="F21" s="785"/>
      <c r="G21" s="785"/>
      <c r="H21" s="786"/>
      <c r="I21" s="24"/>
    </row>
    <row r="22" spans="1:9" ht="12.75">
      <c r="A22" s="59"/>
      <c r="B22" s="737" t="str">
        <f>'Cash Flow'!B27</f>
        <v>Salt, Minerals, Vitamins</v>
      </c>
      <c r="C22" s="184">
        <f>'Cash Flow'!C27</f>
        <v>0</v>
      </c>
      <c r="D22" s="785"/>
      <c r="E22" s="785"/>
      <c r="F22" s="785"/>
      <c r="G22" s="785"/>
      <c r="H22" s="786"/>
      <c r="I22" s="24"/>
    </row>
    <row r="23" spans="1:9" ht="12.75">
      <c r="A23" s="59"/>
      <c r="B23" s="737" t="str">
        <f>'Cash Flow'!B28</f>
        <v>Pasture Rent</v>
      </c>
      <c r="C23" s="184">
        <f>'Cash Flow'!C28</f>
        <v>0</v>
      </c>
      <c r="D23" s="785"/>
      <c r="E23" s="785"/>
      <c r="F23" s="785"/>
      <c r="G23" s="785"/>
      <c r="H23" s="786"/>
      <c r="I23" s="24"/>
    </row>
    <row r="24" spans="1:9" ht="12.75">
      <c r="A24" s="59"/>
      <c r="B24" s="737" t="str">
        <f>'Cash Flow'!B29</f>
        <v>Containers and Twine</v>
      </c>
      <c r="C24" s="184">
        <f>'Cash Flow'!C29</f>
        <v>0</v>
      </c>
      <c r="D24" s="785"/>
      <c r="E24" s="785"/>
      <c r="F24" s="785"/>
      <c r="G24" s="785"/>
      <c r="H24" s="786"/>
      <c r="I24" s="24"/>
    </row>
    <row r="25" spans="1:9" ht="12.75">
      <c r="A25" s="59"/>
      <c r="B25" s="737" t="str">
        <f>'Cash Flow'!B30</f>
        <v>Breeding Fees, Vet Fees, Drugs</v>
      </c>
      <c r="C25" s="184">
        <f>'Cash Flow'!C30</f>
        <v>0</v>
      </c>
      <c r="D25" s="785"/>
      <c r="E25" s="785"/>
      <c r="F25" s="785"/>
      <c r="G25" s="785"/>
      <c r="H25" s="786"/>
      <c r="I25" s="24"/>
    </row>
    <row r="26" spans="1:9" ht="12.75">
      <c r="A26" s="59"/>
      <c r="B26" s="737" t="str">
        <f>'Cash Flow'!B31</f>
        <v>Purchase of Breeding Stock</v>
      </c>
      <c r="C26" s="184">
        <f>'Cash Flow'!C31</f>
        <v>0</v>
      </c>
      <c r="D26" s="785"/>
      <c r="E26" s="785"/>
      <c r="F26" s="785"/>
      <c r="G26" s="785"/>
      <c r="H26" s="786"/>
      <c r="I26" s="24"/>
    </row>
    <row r="27" spans="1:9" ht="12.75">
      <c r="A27" s="59"/>
      <c r="B27" s="737" t="str">
        <f>'Cash Flow'!B32</f>
        <v>Purchase of Market Livestock</v>
      </c>
      <c r="C27" s="184">
        <f>'Cash Flow'!C32</f>
        <v>0</v>
      </c>
      <c r="D27" s="785"/>
      <c r="E27" s="785"/>
      <c r="F27" s="785"/>
      <c r="G27" s="785"/>
      <c r="H27" s="786"/>
      <c r="I27" s="24"/>
    </row>
    <row r="28" spans="1:9" ht="12.75">
      <c r="A28" s="59"/>
      <c r="B28" s="737" t="str">
        <f>'Cash Flow'!B33</f>
        <v>Marketing Charges</v>
      </c>
      <c r="C28" s="184">
        <f>'Cash Flow'!C33</f>
        <v>0</v>
      </c>
      <c r="D28" s="785"/>
      <c r="E28" s="785"/>
      <c r="F28" s="785"/>
      <c r="G28" s="785"/>
      <c r="H28" s="786"/>
      <c r="I28" s="24"/>
    </row>
    <row r="29" spans="1:9" ht="12.75">
      <c r="A29" s="59"/>
      <c r="B29" s="737" t="str">
        <f>'Cash Flow'!B34</f>
        <v>Other Livestock Expenses</v>
      </c>
      <c r="C29" s="184">
        <f>'Cash Flow'!C34</f>
        <v>0</v>
      </c>
      <c r="D29" s="785"/>
      <c r="E29" s="785"/>
      <c r="F29" s="785"/>
      <c r="G29" s="785"/>
      <c r="H29" s="786"/>
      <c r="I29" s="24"/>
    </row>
    <row r="30" spans="1:9" ht="12.75">
      <c r="A30" s="59"/>
      <c r="B30" s="1915"/>
      <c r="C30" s="1915"/>
      <c r="D30" s="1915"/>
      <c r="E30" s="1915"/>
      <c r="F30" s="1915"/>
      <c r="G30" s="1915"/>
      <c r="H30" s="1916"/>
      <c r="I30" s="24"/>
    </row>
    <row r="31" spans="1:9" ht="12.75">
      <c r="A31" s="1927" t="s">
        <v>87</v>
      </c>
      <c r="B31" s="737" t="str">
        <f>'Cash Flow'!B35</f>
        <v>Fuel, Oil, Grease</v>
      </c>
      <c r="C31" s="184">
        <f>'Cash Flow'!C35</f>
        <v>0</v>
      </c>
      <c r="D31" s="785"/>
      <c r="E31" s="785"/>
      <c r="F31" s="785"/>
      <c r="G31" s="785"/>
      <c r="H31" s="786"/>
      <c r="I31" s="24"/>
    </row>
    <row r="32" spans="1:9" ht="12.75">
      <c r="A32" s="1927"/>
      <c r="B32" s="737" t="str">
        <f>'Cash Flow'!B36</f>
        <v>Equipment Repair</v>
      </c>
      <c r="C32" s="184">
        <f>'Cash Flow'!C36</f>
        <v>0</v>
      </c>
      <c r="D32" s="785"/>
      <c r="E32" s="785"/>
      <c r="F32" s="785"/>
      <c r="G32" s="785"/>
      <c r="H32" s="786"/>
      <c r="I32" s="24"/>
    </row>
    <row r="33" spans="1:9" ht="12.75">
      <c r="A33" s="1927"/>
      <c r="B33" s="737" t="str">
        <f>'Cash Flow'!B37</f>
        <v>Custom Work</v>
      </c>
      <c r="C33" s="184">
        <f>'Cash Flow'!C37</f>
        <v>0</v>
      </c>
      <c r="D33" s="785"/>
      <c r="E33" s="785"/>
      <c r="F33" s="785"/>
      <c r="G33" s="785"/>
      <c r="H33" s="786"/>
      <c r="I33" s="24"/>
    </row>
    <row r="34" spans="1:9" ht="12.75">
      <c r="A34" s="1927"/>
      <c r="B34" s="1915"/>
      <c r="C34" s="1915"/>
      <c r="D34" s="1915"/>
      <c r="E34" s="1915"/>
      <c r="F34" s="1915"/>
      <c r="G34" s="1915"/>
      <c r="H34" s="1916"/>
      <c r="I34" s="24"/>
    </row>
    <row r="35" spans="1:9" ht="12.75">
      <c r="A35" s="59" t="s">
        <v>89</v>
      </c>
      <c r="B35" s="737" t="str">
        <f>'Cash Flow'!B38</f>
        <v>Shop Supplies, Small Tools</v>
      </c>
      <c r="C35" s="184">
        <f>'Cash Flow'!C38</f>
        <v>0</v>
      </c>
      <c r="D35" s="785"/>
      <c r="E35" s="785"/>
      <c r="F35" s="785"/>
      <c r="G35" s="785"/>
      <c r="H35" s="786"/>
      <c r="I35" s="24"/>
    </row>
    <row r="36" spans="1:9" ht="12.75">
      <c r="A36" s="59"/>
      <c r="B36" s="737" t="str">
        <f>'Cash Flow'!B39</f>
        <v>Hydro, Telephone</v>
      </c>
      <c r="C36" s="184">
        <f>'Cash Flow'!C39</f>
        <v>0</v>
      </c>
      <c r="D36" s="785"/>
      <c r="E36" s="785"/>
      <c r="F36" s="785"/>
      <c r="G36" s="785"/>
      <c r="H36" s="786"/>
      <c r="I36" s="24"/>
    </row>
    <row r="37" spans="1:9" ht="12.75">
      <c r="A37" s="59"/>
      <c r="B37" s="737" t="str">
        <f>'Cash Flow'!B40</f>
        <v>Hired Labour</v>
      </c>
      <c r="C37" s="184">
        <f>'Cash Flow'!C40</f>
        <v>0</v>
      </c>
      <c r="D37" s="785"/>
      <c r="E37" s="785"/>
      <c r="F37" s="785"/>
      <c r="G37" s="785"/>
      <c r="H37" s="786"/>
      <c r="I37" s="24"/>
    </row>
    <row r="38" spans="1:9" ht="12.75">
      <c r="A38" s="59"/>
      <c r="B38" s="737" t="str">
        <f>'Cash Flow'!B41</f>
        <v>Property Taxes</v>
      </c>
      <c r="C38" s="184">
        <f>'Cash Flow'!C41</f>
        <v>0</v>
      </c>
      <c r="D38" s="785"/>
      <c r="E38" s="785"/>
      <c r="F38" s="785"/>
      <c r="G38" s="785"/>
      <c r="H38" s="786"/>
      <c r="I38" s="24"/>
    </row>
    <row r="39" spans="1:9" ht="12.75">
      <c r="A39" s="59"/>
      <c r="B39" s="737" t="str">
        <f>'Cash Flow'!B42</f>
        <v>Building Insurance</v>
      </c>
      <c r="C39" s="184">
        <f>'Cash Flow'!C42</f>
        <v>0</v>
      </c>
      <c r="D39" s="785"/>
      <c r="E39" s="785"/>
      <c r="F39" s="785"/>
      <c r="G39" s="785"/>
      <c r="H39" s="786"/>
      <c r="I39" s="24"/>
    </row>
    <row r="40" spans="1:9" ht="12.75">
      <c r="A40" s="59"/>
      <c r="B40" s="737" t="str">
        <f>'Cash Flow'!B43</f>
        <v>Building and Fence Repairs</v>
      </c>
      <c r="C40" s="184">
        <f>'Cash Flow'!C43</f>
        <v>0</v>
      </c>
      <c r="D40" s="785"/>
      <c r="E40" s="785"/>
      <c r="F40" s="785"/>
      <c r="G40" s="785"/>
      <c r="H40" s="786"/>
      <c r="I40" s="24"/>
    </row>
    <row r="41" spans="1:9" ht="12.75">
      <c r="A41" s="59"/>
      <c r="B41" s="737" t="str">
        <f>'Cash Flow'!B44</f>
        <v>Vehicle Registration/Insurance</v>
      </c>
      <c r="C41" s="184">
        <f>'Cash Flow'!C44</f>
        <v>0</v>
      </c>
      <c r="D41" s="785"/>
      <c r="E41" s="785"/>
      <c r="F41" s="785"/>
      <c r="G41" s="785"/>
      <c r="H41" s="786"/>
      <c r="I41" s="24"/>
    </row>
    <row r="42" spans="1:9" ht="12.75">
      <c r="A42" s="59"/>
      <c r="B42" s="737" t="str">
        <f>'Cash Flow'!B45</f>
        <v>Professional Fees</v>
      </c>
      <c r="C42" s="184">
        <f>'Cash Flow'!C45</f>
        <v>0</v>
      </c>
      <c r="D42" s="785"/>
      <c r="E42" s="785"/>
      <c r="F42" s="785"/>
      <c r="G42" s="785"/>
      <c r="H42" s="786"/>
      <c r="I42" s="24"/>
    </row>
    <row r="43" spans="1:9" ht="12.75">
      <c r="A43" s="59"/>
      <c r="B43" s="737" t="str">
        <f>'Cash Flow'!B46</f>
        <v>Office Expenses</v>
      </c>
      <c r="C43" s="184">
        <f>'Cash Flow'!C46</f>
        <v>0</v>
      </c>
      <c r="D43" s="785"/>
      <c r="E43" s="785"/>
      <c r="F43" s="785"/>
      <c r="G43" s="785"/>
      <c r="H43" s="786"/>
      <c r="I43" s="24"/>
    </row>
    <row r="44" spans="1:9" ht="12.75">
      <c r="A44" s="59"/>
      <c r="B44" s="737" t="str">
        <f>'Cash Flow'!B47</f>
        <v>Other Farm Expenses</v>
      </c>
      <c r="C44" s="184">
        <f>'Cash Flow'!C47</f>
        <v>0</v>
      </c>
      <c r="D44" s="785"/>
      <c r="E44" s="785"/>
      <c r="F44" s="785"/>
      <c r="G44" s="785"/>
      <c r="H44" s="786"/>
      <c r="I44" s="24"/>
    </row>
    <row r="45" spans="1:9" ht="12.75">
      <c r="A45" s="59"/>
      <c r="B45" s="1915"/>
      <c r="C45" s="1915"/>
      <c r="D45" s="1915"/>
      <c r="E45" s="1915"/>
      <c r="F45" s="1915"/>
      <c r="G45" s="1915"/>
      <c r="H45" s="1916"/>
      <c r="I45" s="24"/>
    </row>
    <row r="46" spans="1:9" ht="12.75">
      <c r="A46" s="59" t="s">
        <v>95</v>
      </c>
      <c r="B46" s="737" t="str">
        <f>'Cash Flow'!B48</f>
        <v>Annual Cash Rent (Leased Land)</v>
      </c>
      <c r="C46" s="184">
        <f>'Cash Flow'!C48</f>
        <v>0</v>
      </c>
      <c r="D46" s="785"/>
      <c r="E46" s="785"/>
      <c r="F46" s="785"/>
      <c r="G46" s="785"/>
      <c r="H46" s="786"/>
      <c r="I46" s="24"/>
    </row>
    <row r="47" spans="1:9" ht="12.75">
      <c r="A47" s="59"/>
      <c r="B47" s="737" t="str">
        <f>'Cash Flow'!B49</f>
        <v>Accounts Payable (P+I)</v>
      </c>
      <c r="C47" s="184">
        <f>'Cash Flow'!C49</f>
        <v>0</v>
      </c>
      <c r="D47" s="785"/>
      <c r="E47" s="785"/>
      <c r="F47" s="785"/>
      <c r="G47" s="785"/>
      <c r="H47" s="786"/>
      <c r="I47" s="24"/>
    </row>
    <row r="48" spans="1:9" ht="12.75">
      <c r="A48" s="59"/>
      <c r="B48" s="738" t="str">
        <f>'Cash Flow'!B50</f>
        <v>Repayment of Cash Advances: Interest</v>
      </c>
      <c r="C48" s="184">
        <f>'Cash Flow'!C50</f>
        <v>0</v>
      </c>
      <c r="D48" s="785"/>
      <c r="E48" s="785"/>
      <c r="F48" s="785"/>
      <c r="G48" s="785"/>
      <c r="H48" s="786"/>
      <c r="I48" s="24"/>
    </row>
    <row r="49" spans="1:9" ht="12.75">
      <c r="A49" s="59"/>
      <c r="B49" s="1066" t="s">
        <v>435</v>
      </c>
      <c r="C49" s="184">
        <f>'Cash Flow'!C52</f>
        <v>0</v>
      </c>
      <c r="D49" s="785"/>
      <c r="E49" s="785"/>
      <c r="F49" s="785"/>
      <c r="G49" s="785"/>
      <c r="H49" s="786"/>
      <c r="I49" s="24"/>
    </row>
    <row r="50" spans="1:9" ht="12.75">
      <c r="A50" s="59"/>
      <c r="B50" s="1066" t="s">
        <v>436</v>
      </c>
      <c r="C50" s="184">
        <f>'Cash Flow'!C53</f>
        <v>0</v>
      </c>
      <c r="D50" s="785"/>
      <c r="E50" s="785"/>
      <c r="F50" s="785"/>
      <c r="G50" s="785"/>
      <c r="H50" s="786"/>
      <c r="I50" s="24"/>
    </row>
    <row r="51" spans="1:9" ht="12.75">
      <c r="A51" s="59"/>
      <c r="B51" s="737" t="s">
        <v>91</v>
      </c>
      <c r="C51" s="184">
        <f>-'Cash Flow'!C65</f>
        <v>0</v>
      </c>
      <c r="D51" s="785"/>
      <c r="E51" s="785"/>
      <c r="F51" s="785"/>
      <c r="G51" s="785"/>
      <c r="H51" s="786"/>
      <c r="I51" s="24"/>
    </row>
    <row r="52" spans="1:9" ht="12.75">
      <c r="A52" s="59"/>
      <c r="B52" s="737" t="s">
        <v>92</v>
      </c>
      <c r="C52" s="184">
        <f>'Cash Flow'!C55</f>
        <v>0</v>
      </c>
      <c r="D52" s="785"/>
      <c r="E52" s="785"/>
      <c r="F52" s="785"/>
      <c r="G52" s="785"/>
      <c r="H52" s="786"/>
      <c r="I52" s="24"/>
    </row>
    <row r="53" spans="1:9" ht="12.75">
      <c r="A53" s="1928" t="s">
        <v>115</v>
      </c>
      <c r="B53" s="1929"/>
      <c r="C53" s="185">
        <f aca="true" t="shared" si="1" ref="C53:H53">SUM(C14:C52)</f>
        <v>0</v>
      </c>
      <c r="D53" s="185">
        <f t="shared" si="1"/>
        <v>0</v>
      </c>
      <c r="E53" s="185">
        <f t="shared" si="1"/>
        <v>0</v>
      </c>
      <c r="F53" s="185">
        <f t="shared" si="1"/>
        <v>0</v>
      </c>
      <c r="G53" s="185">
        <f t="shared" si="1"/>
        <v>0</v>
      </c>
      <c r="H53" s="90">
        <f t="shared" si="1"/>
        <v>0</v>
      </c>
      <c r="I53" s="24"/>
    </row>
    <row r="54" spans="1:9" ht="12.75">
      <c r="A54" s="179"/>
      <c r="B54" s="186"/>
      <c r="C54" s="1934"/>
      <c r="D54" s="1934"/>
      <c r="E54" s="1934"/>
      <c r="F54" s="1934"/>
      <c r="G54" s="1934"/>
      <c r="H54" s="1935"/>
      <c r="I54" s="24"/>
    </row>
    <row r="55" spans="1:9" ht="13.5" thickBot="1">
      <c r="A55" s="727"/>
      <c r="B55" s="728" t="s">
        <v>116</v>
      </c>
      <c r="C55" s="95">
        <f aca="true" t="shared" si="2" ref="C55:H55">+C11-C53</f>
        <v>0</v>
      </c>
      <c r="D55" s="95">
        <f t="shared" si="2"/>
        <v>0</v>
      </c>
      <c r="E55" s="237">
        <f t="shared" si="2"/>
        <v>0</v>
      </c>
      <c r="F55" s="95">
        <f t="shared" si="2"/>
        <v>0</v>
      </c>
      <c r="G55" s="95">
        <f t="shared" si="2"/>
        <v>0</v>
      </c>
      <c r="H55" s="89">
        <f t="shared" si="2"/>
        <v>0</v>
      </c>
      <c r="I55" s="24"/>
    </row>
    <row r="56" spans="1:9" ht="14.25" thickBot="1" thickTop="1">
      <c r="A56" s="24"/>
      <c r="B56" s="3"/>
      <c r="C56" s="3"/>
      <c r="D56" s="21"/>
      <c r="E56" s="21"/>
      <c r="F56" s="21"/>
      <c r="G56" s="3"/>
      <c r="H56" s="359"/>
      <c r="I56" s="24"/>
    </row>
    <row r="57" spans="1:9" ht="18.75" customHeight="1" thickTop="1">
      <c r="A57" s="1924" t="s">
        <v>296</v>
      </c>
      <c r="B57" s="1925"/>
      <c r="C57" s="1925"/>
      <c r="D57" s="1925"/>
      <c r="E57" s="1925"/>
      <c r="F57" s="1925"/>
      <c r="G57" s="1925"/>
      <c r="H57" s="1926"/>
      <c r="I57" s="24"/>
    </row>
    <row r="58" spans="1:9" ht="12.75">
      <c r="A58" s="741"/>
      <c r="B58" s="3"/>
      <c r="C58" s="3"/>
      <c r="D58" s="21"/>
      <c r="E58" s="21"/>
      <c r="F58" s="21"/>
      <c r="G58" s="21"/>
      <c r="H58" s="17"/>
      <c r="I58" s="24"/>
    </row>
    <row r="59" spans="1:9" ht="12.75">
      <c r="A59" s="24"/>
      <c r="B59" s="23" t="s">
        <v>437</v>
      </c>
      <c r="C59" s="511">
        <f aca="true" t="shared" si="3" ref="C59:H59">C55</f>
        <v>0</v>
      </c>
      <c r="D59" s="511">
        <f t="shared" si="3"/>
        <v>0</v>
      </c>
      <c r="E59" s="511">
        <f t="shared" si="3"/>
        <v>0</v>
      </c>
      <c r="F59" s="511">
        <f t="shared" si="3"/>
        <v>0</v>
      </c>
      <c r="G59" s="511">
        <f t="shared" si="3"/>
        <v>0</v>
      </c>
      <c r="H59" s="91">
        <f t="shared" si="3"/>
        <v>0</v>
      </c>
      <c r="I59" s="24"/>
    </row>
    <row r="60" spans="1:9" ht="12.75">
      <c r="A60" s="24"/>
      <c r="B60" s="3"/>
      <c r="C60" s="730"/>
      <c r="D60" s="701"/>
      <c r="E60" s="701"/>
      <c r="F60" s="701"/>
      <c r="G60" s="701"/>
      <c r="H60" s="702"/>
      <c r="I60" s="24"/>
    </row>
    <row r="61" spans="1:9" s="3" customFormat="1" ht="12.75">
      <c r="A61" s="62" t="s">
        <v>180</v>
      </c>
      <c r="B61" s="1200" t="s">
        <v>179</v>
      </c>
      <c r="C61" s="184">
        <f>+Crop!Q38-Crop!D38</f>
        <v>0</v>
      </c>
      <c r="D61" s="785"/>
      <c r="E61" s="785"/>
      <c r="F61" s="785"/>
      <c r="G61" s="785"/>
      <c r="H61" s="786"/>
      <c r="I61" s="24"/>
    </row>
    <row r="62" spans="1:9" s="3" customFormat="1" ht="12.75">
      <c r="A62" s="24"/>
      <c r="B62" s="1200" t="s">
        <v>181</v>
      </c>
      <c r="C62" s="184">
        <f>(Livestock!V15+Livestock!V26)-(Livestock!E15+Livestock!E26)</f>
        <v>0</v>
      </c>
      <c r="D62" s="785"/>
      <c r="E62" s="785"/>
      <c r="F62" s="785"/>
      <c r="G62" s="785"/>
      <c r="H62" s="786"/>
      <c r="I62" s="24"/>
    </row>
    <row r="63" spans="1:9" s="3" customFormat="1" ht="12.75">
      <c r="A63" s="24"/>
      <c r="B63" s="729" t="s">
        <v>182</v>
      </c>
      <c r="C63" s="762">
        <f>Inventory!I27-Inventory!H27</f>
        <v>0</v>
      </c>
      <c r="D63" s="785"/>
      <c r="E63" s="785"/>
      <c r="F63" s="785"/>
      <c r="G63" s="785"/>
      <c r="H63" s="786"/>
      <c r="I63" s="24"/>
    </row>
    <row r="64" spans="1:9" s="3" customFormat="1" ht="12.75">
      <c r="A64" s="24"/>
      <c r="B64" s="740" t="s">
        <v>184</v>
      </c>
      <c r="C64" s="184">
        <f>Inventory!I36-Inventory!H36</f>
        <v>0</v>
      </c>
      <c r="D64" s="785"/>
      <c r="E64" s="785"/>
      <c r="F64" s="785"/>
      <c r="G64" s="785"/>
      <c r="H64" s="786"/>
      <c r="I64" s="24"/>
    </row>
    <row r="65" spans="1:9" s="3" customFormat="1" ht="12.75">
      <c r="A65" s="24"/>
      <c r="B65" s="729" t="s">
        <v>185</v>
      </c>
      <c r="C65" s="184">
        <f>Inventory!I71-Inventory!D71</f>
        <v>0</v>
      </c>
      <c r="D65" s="785"/>
      <c r="E65" s="785"/>
      <c r="F65" s="785"/>
      <c r="G65" s="785"/>
      <c r="H65" s="786"/>
      <c r="I65" s="24"/>
    </row>
    <row r="66" spans="1:9" s="3" customFormat="1" ht="12.75">
      <c r="A66" s="24"/>
      <c r="B66" s="729" t="s">
        <v>128</v>
      </c>
      <c r="C66" s="184">
        <f>Debt!E23-Debt!I23</f>
        <v>0</v>
      </c>
      <c r="D66" s="785"/>
      <c r="E66" s="785"/>
      <c r="F66" s="785"/>
      <c r="G66" s="785"/>
      <c r="H66" s="786"/>
      <c r="I66" s="24"/>
    </row>
    <row r="67" spans="1:9" s="3" customFormat="1" ht="13.5" thickBot="1">
      <c r="A67" s="24"/>
      <c r="B67" s="729" t="s">
        <v>178</v>
      </c>
      <c r="C67" s="97">
        <f>Debt!F52-Debt!S52-Proposal!M44</f>
        <v>0</v>
      </c>
      <c r="D67" s="785"/>
      <c r="E67" s="785"/>
      <c r="F67" s="785"/>
      <c r="G67" s="785"/>
      <c r="H67" s="786"/>
      <c r="I67" s="24"/>
    </row>
    <row r="68" spans="1:9" s="3" customFormat="1" ht="12.75">
      <c r="A68" s="62" t="s">
        <v>183</v>
      </c>
      <c r="B68" s="1059" t="s">
        <v>416</v>
      </c>
      <c r="C68" s="788"/>
      <c r="D68" s="785"/>
      <c r="E68" s="785"/>
      <c r="F68" s="785"/>
      <c r="G68" s="785"/>
      <c r="H68" s="786"/>
      <c r="I68" s="24"/>
    </row>
    <row r="69" spans="1:9" s="3" customFormat="1" ht="13.5" thickBot="1">
      <c r="A69" s="62"/>
      <c r="B69" s="1059" t="s">
        <v>458</v>
      </c>
      <c r="C69" s="787"/>
      <c r="D69" s="785"/>
      <c r="E69" s="785"/>
      <c r="F69" s="785"/>
      <c r="G69" s="785"/>
      <c r="H69" s="786"/>
      <c r="I69" s="24"/>
    </row>
    <row r="70" spans="1:9" s="3" customFormat="1" ht="12.75">
      <c r="A70" s="62"/>
      <c r="C70" s="749"/>
      <c r="D70" s="732"/>
      <c r="E70" s="732"/>
      <c r="F70" s="732"/>
      <c r="G70" s="732"/>
      <c r="H70" s="735"/>
      <c r="I70" s="24"/>
    </row>
    <row r="71" spans="1:9" s="14" customFormat="1" ht="17.25" customHeight="1" thickBot="1">
      <c r="A71" s="742"/>
      <c r="B71" s="181" t="s">
        <v>438</v>
      </c>
      <c r="C71" s="731">
        <f aca="true" t="shared" si="4" ref="C71:H71">SUM(C59:C67)-C68-C69</f>
        <v>0</v>
      </c>
      <c r="D71" s="731">
        <f t="shared" si="4"/>
        <v>0</v>
      </c>
      <c r="E71" s="731">
        <f t="shared" si="4"/>
        <v>0</v>
      </c>
      <c r="F71" s="731">
        <f t="shared" si="4"/>
        <v>0</v>
      </c>
      <c r="G71" s="731">
        <f t="shared" si="4"/>
        <v>0</v>
      </c>
      <c r="H71" s="736">
        <f t="shared" si="4"/>
        <v>0</v>
      </c>
      <c r="I71" s="1201"/>
    </row>
    <row r="72" spans="1:6" s="3" customFormat="1" ht="13.5" thickTop="1">
      <c r="A72" s="23"/>
      <c r="B72" s="23"/>
      <c r="C72" s="127"/>
      <c r="D72" s="127"/>
      <c r="E72" s="127"/>
      <c r="F72" s="256"/>
    </row>
    <row r="73" spans="1:8" s="3" customFormat="1" ht="26.25" hidden="1" thickTop="1">
      <c r="A73" s="1943" t="s">
        <v>499</v>
      </c>
      <c r="B73" s="1944"/>
      <c r="C73" s="804" t="s">
        <v>96</v>
      </c>
      <c r="D73" s="805" t="s">
        <v>97</v>
      </c>
      <c r="E73" s="806" t="s">
        <v>97</v>
      </c>
      <c r="F73" s="805" t="s">
        <v>97</v>
      </c>
      <c r="G73" s="807" t="s">
        <v>97</v>
      </c>
      <c r="H73" s="808" t="s">
        <v>97</v>
      </c>
    </row>
    <row r="74" spans="1:8" s="3" customFormat="1" ht="15.75" customHeight="1" hidden="1">
      <c r="A74" s="1945"/>
      <c r="B74" s="1946"/>
      <c r="C74" s="313">
        <f>Cover!F8</f>
        <v>0</v>
      </c>
      <c r="D74" s="538">
        <f>YEAR($C$3)-1</f>
        <v>1899</v>
      </c>
      <c r="E74" s="734">
        <f>YEAR($C$3)-2</f>
        <v>1898</v>
      </c>
      <c r="F74" s="538">
        <f>YEAR($C$3)-3</f>
        <v>1897</v>
      </c>
      <c r="G74" s="746">
        <f>YEAR($C$3)-4</f>
        <v>1896</v>
      </c>
      <c r="H74" s="747">
        <f>YEAR($C$3)-5</f>
        <v>1895</v>
      </c>
    </row>
    <row r="75" spans="1:8" s="3" customFormat="1" ht="12.75" hidden="1">
      <c r="A75" s="1938" t="s">
        <v>323</v>
      </c>
      <c r="B75" s="1939"/>
      <c r="C75" s="1">
        <f>'Pro-Forma NW'!D17</f>
        <v>0</v>
      </c>
      <c r="D75" s="1">
        <f>'Pro-Forma NW'!C17</f>
        <v>0</v>
      </c>
      <c r="E75" s="785">
        <v>176898</v>
      </c>
      <c r="F75" s="785">
        <v>176898</v>
      </c>
      <c r="G75" s="785">
        <v>176898</v>
      </c>
      <c r="H75" s="786">
        <v>176898</v>
      </c>
    </row>
    <row r="76" spans="1:8" s="3" customFormat="1" ht="12.75" hidden="1">
      <c r="A76" s="364" t="s">
        <v>46</v>
      </c>
      <c r="B76" s="365"/>
      <c r="C76" s="1">
        <f>'Pro-Forma NW'!D49</f>
        <v>0</v>
      </c>
      <c r="D76" s="1">
        <f>'Pro-Forma NW'!C49</f>
        <v>0</v>
      </c>
      <c r="E76" s="785">
        <v>1455456</v>
      </c>
      <c r="F76" s="785">
        <v>1455456</v>
      </c>
      <c r="G76" s="785">
        <v>1455456</v>
      </c>
      <c r="H76" s="786">
        <v>1455456</v>
      </c>
    </row>
    <row r="77" spans="1:8" s="3" customFormat="1" ht="12.75" hidden="1">
      <c r="A77" s="364" t="s">
        <v>324</v>
      </c>
      <c r="B77" s="365"/>
      <c r="C77" s="1">
        <f>'Pro-Forma NW'!H17</f>
        <v>0</v>
      </c>
      <c r="D77" s="1">
        <f>'Pro-Forma NW'!G17</f>
        <v>0</v>
      </c>
      <c r="E77" s="785">
        <v>115249</v>
      </c>
      <c r="F77" s="785">
        <v>115249</v>
      </c>
      <c r="G77" s="785">
        <v>115249</v>
      </c>
      <c r="H77" s="786">
        <v>115249</v>
      </c>
    </row>
    <row r="78" spans="1:8" s="3" customFormat="1" ht="12.75" hidden="1">
      <c r="A78" s="364" t="s">
        <v>325</v>
      </c>
      <c r="B78" s="365"/>
      <c r="C78" s="1">
        <f>'Pro-Forma NW'!H49</f>
        <v>0</v>
      </c>
      <c r="D78" s="1">
        <f>'Pro-Forma NW'!G49</f>
        <v>0</v>
      </c>
      <c r="E78" s="785">
        <v>371020</v>
      </c>
      <c r="F78" s="785">
        <v>371020</v>
      </c>
      <c r="G78" s="785">
        <v>371020</v>
      </c>
      <c r="H78" s="786">
        <v>371020</v>
      </c>
    </row>
    <row r="79" spans="1:8" s="3" customFormat="1" ht="13.5" hidden="1" thickBot="1">
      <c r="A79" s="366" t="s">
        <v>236</v>
      </c>
      <c r="B79" s="367"/>
      <c r="C79" s="1">
        <f>'Pro-Forma NW'!H58</f>
        <v>0</v>
      </c>
      <c r="D79" s="1">
        <f>'Pro-Forma NW'!G51</f>
        <v>0</v>
      </c>
      <c r="E79" s="785">
        <v>1084436</v>
      </c>
      <c r="F79" s="785">
        <v>1084436</v>
      </c>
      <c r="G79" s="785">
        <v>1084436</v>
      </c>
      <c r="H79" s="786">
        <v>1084436</v>
      </c>
    </row>
    <row r="80" spans="1:8" s="3" customFormat="1" ht="13.5" hidden="1" thickTop="1">
      <c r="A80" s="1949" t="s">
        <v>321</v>
      </c>
      <c r="B80" s="1950"/>
      <c r="C80" s="360"/>
      <c r="D80" s="360"/>
      <c r="E80" s="360"/>
      <c r="F80" s="360"/>
      <c r="G80" s="360"/>
      <c r="H80" s="973"/>
    </row>
    <row r="81" spans="1:8" s="3" customFormat="1" ht="12.75" hidden="1">
      <c r="A81" s="1951" t="s">
        <v>329</v>
      </c>
      <c r="B81" s="1937"/>
      <c r="C81" s="809">
        <f aca="true" t="shared" si="5" ref="C81:H81">IF(C77=0,0,C75/C77)</f>
        <v>0</v>
      </c>
      <c r="D81" s="809">
        <f t="shared" si="5"/>
        <v>0</v>
      </c>
      <c r="E81" s="809">
        <f t="shared" si="5"/>
        <v>1.5349200426901752</v>
      </c>
      <c r="F81" s="809">
        <f t="shared" si="5"/>
        <v>1.5349200426901752</v>
      </c>
      <c r="G81" s="809">
        <f t="shared" si="5"/>
        <v>1.5349200426901752</v>
      </c>
      <c r="H81" s="974">
        <f t="shared" si="5"/>
        <v>1.5349200426901752</v>
      </c>
    </row>
    <row r="82" spans="1:8" s="3" customFormat="1" ht="12.75" hidden="1">
      <c r="A82" s="1952" t="s">
        <v>328</v>
      </c>
      <c r="B82" s="1937"/>
      <c r="C82" s="809">
        <f aca="true" t="shared" si="6" ref="C82:H82">IF(C78=0,0,C77/C78)</f>
        <v>0</v>
      </c>
      <c r="D82" s="809">
        <f t="shared" si="6"/>
        <v>0</v>
      </c>
      <c r="E82" s="809">
        <f t="shared" si="6"/>
        <v>0.310627459436149</v>
      </c>
      <c r="F82" s="809">
        <f t="shared" si="6"/>
        <v>0.310627459436149</v>
      </c>
      <c r="G82" s="809">
        <f t="shared" si="6"/>
        <v>0.310627459436149</v>
      </c>
      <c r="H82" s="974">
        <f t="shared" si="6"/>
        <v>0.310627459436149</v>
      </c>
    </row>
    <row r="83" spans="1:8" s="3" customFormat="1" ht="12.75" hidden="1">
      <c r="A83" s="1936" t="s">
        <v>330</v>
      </c>
      <c r="B83" s="1937"/>
      <c r="C83" s="198">
        <f aca="true" t="shared" si="7" ref="C83:H83">C75-C77</f>
        <v>0</v>
      </c>
      <c r="D83" s="198">
        <f t="shared" si="7"/>
        <v>0</v>
      </c>
      <c r="E83" s="198">
        <f t="shared" si="7"/>
        <v>61649</v>
      </c>
      <c r="F83" s="198">
        <f t="shared" si="7"/>
        <v>61649</v>
      </c>
      <c r="G83" s="198">
        <f t="shared" si="7"/>
        <v>61649</v>
      </c>
      <c r="H83" s="91">
        <f t="shared" si="7"/>
        <v>61649</v>
      </c>
    </row>
    <row r="84" spans="1:8" s="3" customFormat="1" ht="12.75" hidden="1">
      <c r="A84" s="1940" t="s">
        <v>320</v>
      </c>
      <c r="B84" s="1937"/>
      <c r="C84" s="809"/>
      <c r="D84" s="809"/>
      <c r="E84" s="809"/>
      <c r="F84" s="809"/>
      <c r="G84" s="809"/>
      <c r="H84" s="974"/>
    </row>
    <row r="85" spans="1:8" ht="12.75" hidden="1">
      <c r="A85" s="1947" t="s">
        <v>381</v>
      </c>
      <c r="B85" s="1948"/>
      <c r="C85" s="809">
        <f aca="true" t="shared" si="8" ref="C85:H85">IF(C79=0,0,C78/C79)</f>
        <v>0</v>
      </c>
      <c r="D85" s="809">
        <f t="shared" si="8"/>
        <v>0</v>
      </c>
      <c r="E85" s="809">
        <f t="shared" si="8"/>
        <v>0.3421317625014293</v>
      </c>
      <c r="F85" s="809">
        <f t="shared" si="8"/>
        <v>0.3421317625014293</v>
      </c>
      <c r="G85" s="809">
        <f t="shared" si="8"/>
        <v>0.3421317625014293</v>
      </c>
      <c r="H85" s="974">
        <f t="shared" si="8"/>
        <v>0.3421317625014293</v>
      </c>
    </row>
    <row r="86" spans="1:8" ht="12.75" hidden="1">
      <c r="A86" s="1936" t="s">
        <v>327</v>
      </c>
      <c r="B86" s="1937"/>
      <c r="C86" s="809">
        <f aca="true" t="shared" si="9" ref="C86:H86">IF(C76=0,0,C78/C76)</f>
        <v>0</v>
      </c>
      <c r="D86" s="809">
        <f t="shared" si="9"/>
        <v>0</v>
      </c>
      <c r="E86" s="809">
        <f t="shared" si="9"/>
        <v>0.25491667216322583</v>
      </c>
      <c r="F86" s="809">
        <f t="shared" si="9"/>
        <v>0.25491667216322583</v>
      </c>
      <c r="G86" s="809">
        <f t="shared" si="9"/>
        <v>0.25491667216322583</v>
      </c>
      <c r="H86" s="974">
        <f t="shared" si="9"/>
        <v>0.25491667216322583</v>
      </c>
    </row>
    <row r="87" spans="1:8" ht="12.75" hidden="1">
      <c r="A87" s="1936" t="s">
        <v>334</v>
      </c>
      <c r="B87" s="1937"/>
      <c r="C87" s="809">
        <f aca="true" t="shared" si="10" ref="C87:H87">IF(C76=0,0,C79/C76)</f>
        <v>0</v>
      </c>
      <c r="D87" s="809">
        <f t="shared" si="10"/>
        <v>0</v>
      </c>
      <c r="E87" s="809">
        <f t="shared" si="10"/>
        <v>0.7450833278367742</v>
      </c>
      <c r="F87" s="809">
        <f t="shared" si="10"/>
        <v>0.7450833278367742</v>
      </c>
      <c r="G87" s="809">
        <f t="shared" si="10"/>
        <v>0.7450833278367742</v>
      </c>
      <c r="H87" s="974">
        <f t="shared" si="10"/>
        <v>0.7450833278367742</v>
      </c>
    </row>
    <row r="88" spans="1:8" ht="12.75" hidden="1">
      <c r="A88" s="1940" t="s">
        <v>332</v>
      </c>
      <c r="B88" s="1937"/>
      <c r="C88" s="809"/>
      <c r="D88" s="809"/>
      <c r="E88" s="809"/>
      <c r="F88" s="809"/>
      <c r="G88" s="809"/>
      <c r="H88" s="974"/>
    </row>
    <row r="89" spans="1:8" ht="39.75" customHeight="1" hidden="1" thickBot="1">
      <c r="A89" s="1941" t="s">
        <v>337</v>
      </c>
      <c r="B89" s="1942"/>
      <c r="C89" s="963">
        <f>IF(OR(C76=0,D76=0),0,(C71+C52-'Cash Flow'!C59)/((C76+D76)/2))</f>
        <v>0</v>
      </c>
      <c r="D89" s="361"/>
      <c r="E89" s="361"/>
      <c r="F89" s="361"/>
      <c r="G89" s="361"/>
      <c r="H89" s="810"/>
    </row>
    <row r="98" ht="12.75">
      <c r="G98" s="57"/>
    </row>
    <row r="128" spans="1:6" ht="12.75">
      <c r="A128" s="3"/>
      <c r="B128" s="3"/>
      <c r="C128" s="3"/>
      <c r="D128" s="3"/>
      <c r="E128" s="3"/>
      <c r="F128" s="3"/>
    </row>
    <row r="129" spans="1:6" ht="12.75">
      <c r="A129" s="3"/>
      <c r="B129" s="3"/>
      <c r="C129" s="3"/>
      <c r="D129" s="3"/>
      <c r="E129" s="3"/>
      <c r="F129" s="3"/>
    </row>
    <row r="130" spans="1:6" ht="12.75">
      <c r="A130" s="21"/>
      <c r="B130" s="21"/>
      <c r="C130" s="21"/>
      <c r="D130" s="21"/>
      <c r="E130" s="21"/>
      <c r="F130" s="21"/>
    </row>
    <row r="131" spans="1:7" ht="12.75">
      <c r="A131" s="21"/>
      <c r="B131" s="44"/>
      <c r="C131" s="44"/>
      <c r="D131" s="44"/>
      <c r="E131" s="44"/>
      <c r="F131" s="44"/>
      <c r="G131" s="3"/>
    </row>
    <row r="132" spans="1:7" ht="12.75">
      <c r="A132" s="21"/>
      <c r="B132" s="44"/>
      <c r="C132" s="44"/>
      <c r="D132" s="44"/>
      <c r="E132" s="44"/>
      <c r="F132" s="44"/>
      <c r="G132" s="3"/>
    </row>
    <row r="133" spans="1:7" ht="12.75">
      <c r="A133" s="21"/>
      <c r="B133" s="44"/>
      <c r="C133" s="44"/>
      <c r="D133" s="44"/>
      <c r="E133" s="44"/>
      <c r="F133" s="44"/>
      <c r="G133" s="3"/>
    </row>
    <row r="134" spans="1:7" ht="12.75">
      <c r="A134" s="21"/>
      <c r="B134" s="44"/>
      <c r="C134" s="44"/>
      <c r="D134" s="44"/>
      <c r="E134" s="44"/>
      <c r="F134" s="44"/>
      <c r="G134" s="3"/>
    </row>
    <row r="135" spans="1:7" ht="12.75">
      <c r="A135" s="21"/>
      <c r="B135" s="44"/>
      <c r="C135" s="44"/>
      <c r="D135" s="44"/>
      <c r="E135" s="44"/>
      <c r="F135" s="44"/>
      <c r="G135" s="3"/>
    </row>
    <row r="136" spans="1:7" ht="12.75">
      <c r="A136" s="21"/>
      <c r="B136" s="44"/>
      <c r="C136" s="44"/>
      <c r="D136" s="44"/>
      <c r="E136" s="44"/>
      <c r="F136" s="44"/>
      <c r="G136" s="3"/>
    </row>
    <row r="137" spans="1:7" ht="12.75">
      <c r="A137" s="21"/>
      <c r="B137" s="44"/>
      <c r="C137" s="44"/>
      <c r="D137" s="44"/>
      <c r="E137" s="44"/>
      <c r="F137" s="44"/>
      <c r="G137" s="3"/>
    </row>
    <row r="138" spans="1:7" ht="12.75">
      <c r="A138" s="21"/>
      <c r="B138" s="44"/>
      <c r="C138" s="44"/>
      <c r="D138" s="44"/>
      <c r="E138" s="44"/>
      <c r="F138" s="44"/>
      <c r="G138" s="3"/>
    </row>
    <row r="139" spans="2:6" ht="12.75">
      <c r="B139" s="18"/>
      <c r="C139" s="18"/>
      <c r="D139" s="18"/>
      <c r="E139" s="18"/>
      <c r="F139" s="18"/>
    </row>
  </sheetData>
  <sheetProtection password="C356" sheet="1" objects="1" scenarios="1"/>
  <mergeCells count="24">
    <mergeCell ref="A87:B87"/>
    <mergeCell ref="A80:B80"/>
    <mergeCell ref="A81:B81"/>
    <mergeCell ref="A82:B82"/>
    <mergeCell ref="A83:B83"/>
    <mergeCell ref="B34:H34"/>
    <mergeCell ref="B30:H30"/>
    <mergeCell ref="A75:B75"/>
    <mergeCell ref="A88:B88"/>
    <mergeCell ref="A89:B89"/>
    <mergeCell ref="A73:B74"/>
    <mergeCell ref="A84:B84"/>
    <mergeCell ref="A85:B85"/>
    <mergeCell ref="A86:B86"/>
    <mergeCell ref="B19:H19"/>
    <mergeCell ref="C12:H13"/>
    <mergeCell ref="A1:H1"/>
    <mergeCell ref="A57:H57"/>
    <mergeCell ref="A31:A34"/>
    <mergeCell ref="A53:B53"/>
    <mergeCell ref="A2:B3"/>
    <mergeCell ref="A11:B11"/>
    <mergeCell ref="B45:H45"/>
    <mergeCell ref="C54:H54"/>
  </mergeCells>
  <hyperlinks>
    <hyperlink ref="B4" location="CFW_CropSales" display="CFW_CropSales"/>
    <hyperlink ref="B5" location="CFW_BreedingSales" display="CFW_BreedingSales"/>
    <hyperlink ref="B6" location="CFW_MarketSales" display="CFW_MarketSales"/>
    <hyperlink ref="B7" location="CFW_48_50" display="CFW_48_50"/>
    <hyperlink ref="B8" location="CFW_48_50" display="CFW_48_50"/>
    <hyperlink ref="B9" location="CFW_AccRecNew" display="CFW_AccRecNew"/>
    <hyperlink ref="B10" location="CFW_Other_Farm_Receipts" display="CFW_Other_Farm_Receipts"/>
    <hyperlink ref="B14" location="CFW_Crops" display="CFW_Crops"/>
    <hyperlink ref="B14:B17" location="CFW_Crops" display="CFW_Crops"/>
    <hyperlink ref="B18" location="CFW_OtherCropExp" display="CFW_OtherCropExp"/>
    <hyperlink ref="B20:B25" location="CFW_Livestock" display="CFW_Livestock"/>
    <hyperlink ref="B26" location="CFW_BreedingStockPurchases" display="CFW_BreedingStockPurchases"/>
    <hyperlink ref="B27" location="CFW_MarketLivestockPurchases" display="CFW_MarketLivestockPurchases"/>
    <hyperlink ref="B28" location="CFW_MarketingCharges" display="CFW_MarketingCharges"/>
    <hyperlink ref="B29" location="CFW_OthLivestockExpenses" display="CFW_OthLivestockExpenses"/>
    <hyperlink ref="B31:B33" location="CFW_Equipment" display="CFW_Equipment"/>
    <hyperlink ref="B35:B43" location="CFW_OtherSmall" display="CFW_OtherSmall"/>
    <hyperlink ref="B44" location="CFW_OtherCashOutflow" display="CFW_OtherCashOutflow"/>
    <hyperlink ref="B46" location="CFW_AnnualCashRent" display="CFW_AnnualCashRent"/>
    <hyperlink ref="B47" location="CFW_AccountsPayable" display="CFW_AccountsPayable"/>
    <hyperlink ref="B48" location="CFW_RepayCashAdvance" display="CFW_RepayCashAdvance"/>
    <hyperlink ref="B51" location="CFW_Interest_on_Operating_Loan" display="CFW_Interest_on_Operating_Loan"/>
    <hyperlink ref="B52" location="CFW_TermLoanInterest" display="CFW_TermLoanInterest"/>
    <hyperlink ref="B64" location="Invest_GrowingCrops" display="Invest_GrowingCrops"/>
    <hyperlink ref="B61" location="CropInv_Crops" display="CropInv_Crops"/>
    <hyperlink ref="B62" location="LivestockInv" display="LivestockInv"/>
    <hyperlink ref="B63" location="Farm_Supplies" display="Farm_Supplies"/>
    <hyperlink ref="B65" location="AccoutsReceivableNew" display="AccoutsReceivableNew"/>
    <hyperlink ref="B66" location="Accounts_Payable" display="Accounts_Payable"/>
    <hyperlink ref="B67" location="Term_Debts" display="Term_Debts"/>
    <hyperlink ref="B49:B50" location="CFW_LeasePayments" display="CFW_LeasePayments"/>
  </hyperlinks>
  <printOptions horizontalCentered="1"/>
  <pageMargins left="0.511811023622047" right="0.511811023622047" top="0.32" bottom="0.75" header="0" footer="0.33"/>
  <pageSetup fitToHeight="1" fitToWidth="1" horizontalDpi="300" verticalDpi="300" orientation="portrait" scale="79" r:id="rId3"/>
  <headerFooter alignWithMargins="0">
    <oddHeader>&amp;L&amp;D&amp;C&amp;P&amp;N</oddHeader>
    <oddFooter>&amp;L&amp;D&amp;CPage &amp;P of &amp;N&amp;RManitoba Agriculture, Food and Rural Initiatives
&amp;"Arial,Italic"Farm Management</oddFooter>
  </headerFooter>
  <legacyDrawing r:id="rId2"/>
</worksheet>
</file>

<file path=xl/worksheets/sheet15.xml><?xml version="1.0" encoding="utf-8"?>
<worksheet xmlns="http://schemas.openxmlformats.org/spreadsheetml/2006/main" xmlns:r="http://schemas.openxmlformats.org/officeDocument/2006/relationships">
  <sheetPr codeName="Sheet101">
    <pageSetUpPr fitToPage="1"/>
  </sheetPr>
  <dimension ref="A1:V72"/>
  <sheetViews>
    <sheetView showGridLines="0" showZeros="0" zoomScalePageLayoutView="0" workbookViewId="0" topLeftCell="A1">
      <selection activeCell="A1" sqref="A1:F1"/>
    </sheetView>
  </sheetViews>
  <sheetFormatPr defaultColWidth="9.140625" defaultRowHeight="12.75"/>
  <cols>
    <col min="1" max="1" width="34.7109375" style="847" customWidth="1"/>
    <col min="2" max="2" width="17.57421875" style="847" customWidth="1"/>
    <col min="3" max="3" width="12.7109375" style="847" customWidth="1"/>
    <col min="4" max="4" width="13.57421875" style="847" customWidth="1"/>
    <col min="5" max="6" width="12.7109375" style="847" customWidth="1"/>
    <col min="7" max="16384" width="9.140625" style="847" customWidth="1"/>
  </cols>
  <sheetData>
    <row r="1" spans="1:6" s="60" customFormat="1" ht="16.5" thickTop="1">
      <c r="A1" s="1924" t="s">
        <v>331</v>
      </c>
      <c r="B1" s="1975"/>
      <c r="C1" s="1975"/>
      <c r="D1" s="1975"/>
      <c r="E1" s="1975"/>
      <c r="F1" s="1976"/>
    </row>
    <row r="2" spans="1:7" s="60" customFormat="1" ht="30" customHeight="1">
      <c r="A2" s="1041" t="s">
        <v>335</v>
      </c>
      <c r="B2" s="1987" t="str">
        <f>'Pro-Forma NW'!F62</f>
        <v> </v>
      </c>
      <c r="C2" s="1987"/>
      <c r="D2" s="1988"/>
      <c r="E2" s="919" t="s">
        <v>345</v>
      </c>
      <c r="F2" s="920" t="s">
        <v>344</v>
      </c>
      <c r="G2" s="918"/>
    </row>
    <row r="3" spans="1:7" s="60" customFormat="1" ht="12.75">
      <c r="A3" s="1978" t="s">
        <v>297</v>
      </c>
      <c r="B3" s="1979"/>
      <c r="C3" s="1979"/>
      <c r="D3" s="1979"/>
      <c r="E3" s="921">
        <f>'Income &amp; Exp'!C71</f>
        <v>0</v>
      </c>
      <c r="F3" s="922">
        <f>'Income &amp; Exp'!C59</f>
        <v>0</v>
      </c>
      <c r="G3" s="918"/>
    </row>
    <row r="4" spans="1:7" s="60" customFormat="1" ht="12.75">
      <c r="A4" s="923" t="s">
        <v>180</v>
      </c>
      <c r="B4" s="1984" t="str">
        <f>'Cash Flow'!B16</f>
        <v>Off Farm Income</v>
      </c>
      <c r="C4" s="1985"/>
      <c r="D4" s="1986"/>
      <c r="E4" s="116">
        <f>'Cash Flow'!C16</f>
        <v>0</v>
      </c>
      <c r="F4" s="115">
        <f>'Cash Flow'!C16</f>
        <v>0</v>
      </c>
      <c r="G4" s="918"/>
    </row>
    <row r="5" spans="1:7" s="60" customFormat="1" ht="12.75">
      <c r="A5" s="923" t="s">
        <v>183</v>
      </c>
      <c r="B5" s="1977" t="str">
        <f>'Cash Flow'!B59</f>
        <v>Living Expenses, Income Tax &amp; Life Insurance</v>
      </c>
      <c r="C5" s="1977"/>
      <c r="D5" s="1977"/>
      <c r="E5" s="117">
        <f>'Cash Flow'!C59</f>
        <v>0</v>
      </c>
      <c r="F5" s="118">
        <f>'Cash Flow'!C59</f>
        <v>0</v>
      </c>
      <c r="G5" s="918"/>
    </row>
    <row r="6" spans="1:7" s="60" customFormat="1" ht="12.75">
      <c r="A6" s="1978" t="s">
        <v>292</v>
      </c>
      <c r="B6" s="1979"/>
      <c r="C6" s="1979"/>
      <c r="D6" s="1979"/>
      <c r="E6" s="924">
        <f>E3+E4-E5</f>
        <v>0</v>
      </c>
      <c r="F6" s="122">
        <f>F3+F4-F5</f>
        <v>0</v>
      </c>
      <c r="G6" s="918"/>
    </row>
    <row r="7" spans="1:8" ht="12.75">
      <c r="A7" s="925" t="s">
        <v>180</v>
      </c>
      <c r="B7" s="1956" t="s">
        <v>416</v>
      </c>
      <c r="C7" s="1957"/>
      <c r="D7" s="1958"/>
      <c r="E7" s="116">
        <f>+'Income &amp; Exp'!C68</f>
        <v>0</v>
      </c>
      <c r="F7" s="926"/>
      <c r="G7" s="918"/>
      <c r="H7" s="60"/>
    </row>
    <row r="8" spans="1:8" ht="12.75">
      <c r="A8" s="925"/>
      <c r="B8" s="1956" t="s">
        <v>458</v>
      </c>
      <c r="C8" s="1957"/>
      <c r="D8" s="1958"/>
      <c r="E8" s="116">
        <f>+'Income &amp; Exp'!C69</f>
        <v>0</v>
      </c>
      <c r="F8" s="927"/>
      <c r="G8" s="918"/>
      <c r="H8" s="60"/>
    </row>
    <row r="9" spans="1:8" ht="12.75">
      <c r="A9" s="925" t="s">
        <v>180</v>
      </c>
      <c r="B9" s="1982" t="s">
        <v>92</v>
      </c>
      <c r="C9" s="1983"/>
      <c r="D9" s="928"/>
      <c r="E9" s="117">
        <f>+'Income &amp; Exp'!C52</f>
        <v>0</v>
      </c>
      <c r="F9" s="118">
        <f>'Income &amp; Exp'!C52</f>
        <v>0</v>
      </c>
      <c r="G9" s="918"/>
      <c r="H9" s="60"/>
    </row>
    <row r="10" spans="1:8" ht="12.75">
      <c r="A10" s="1980" t="s">
        <v>293</v>
      </c>
      <c r="B10" s="1981"/>
      <c r="C10" s="1981"/>
      <c r="D10" s="1981"/>
      <c r="E10" s="121">
        <f>SUM(E6:E9)</f>
        <v>0</v>
      </c>
      <c r="F10" s="122">
        <f>SUM(F6:F9)</f>
        <v>0</v>
      </c>
      <c r="G10" s="918"/>
      <c r="H10" s="60"/>
    </row>
    <row r="11" spans="1:8" ht="12.75">
      <c r="A11" s="929" t="s">
        <v>183</v>
      </c>
      <c r="B11" s="930" t="s">
        <v>333</v>
      </c>
      <c r="C11" s="930"/>
      <c r="D11" s="931"/>
      <c r="E11" s="932"/>
      <c r="F11" s="933"/>
      <c r="G11" s="918"/>
      <c r="H11" s="60"/>
    </row>
    <row r="12" spans="1:8" ht="19.5" customHeight="1">
      <c r="A12" s="934" t="s">
        <v>446</v>
      </c>
      <c r="B12" s="935" t="s">
        <v>20</v>
      </c>
      <c r="C12" s="935" t="s">
        <v>71</v>
      </c>
      <c r="D12" s="935" t="s">
        <v>6</v>
      </c>
      <c r="E12" s="936"/>
      <c r="F12" s="933"/>
      <c r="G12" s="918"/>
      <c r="H12" s="60"/>
    </row>
    <row r="13" spans="1:8" ht="12.75">
      <c r="A13" s="937">
        <f>Proposal!A33</f>
        <v>0</v>
      </c>
      <c r="B13" s="114">
        <f>Proposal!J33</f>
        <v>0</v>
      </c>
      <c r="C13" s="114">
        <f>Proposal!K33</f>
        <v>0</v>
      </c>
      <c r="D13" s="559">
        <f aca="true" t="shared" si="0" ref="D13:D32">+B13+C13</f>
        <v>0</v>
      </c>
      <c r="E13" s="936"/>
      <c r="F13" s="938"/>
      <c r="G13" s="918"/>
      <c r="H13" s="60"/>
    </row>
    <row r="14" spans="1:8" ht="12.75">
      <c r="A14" s="937">
        <f>Proposal!A34</f>
        <v>0</v>
      </c>
      <c r="B14" s="114">
        <f>Proposal!J34</f>
        <v>0</v>
      </c>
      <c r="C14" s="114">
        <f>Proposal!K34</f>
        <v>0</v>
      </c>
      <c r="D14" s="559">
        <f t="shared" si="0"/>
        <v>0</v>
      </c>
      <c r="E14" s="936"/>
      <c r="F14" s="933"/>
      <c r="G14" s="918"/>
      <c r="H14" s="60"/>
    </row>
    <row r="15" spans="1:8" ht="12.75">
      <c r="A15" s="937">
        <f>Proposal!A35</f>
        <v>0</v>
      </c>
      <c r="B15" s="114">
        <f>Proposal!J35</f>
        <v>0</v>
      </c>
      <c r="C15" s="114">
        <f>Proposal!K35</f>
        <v>0</v>
      </c>
      <c r="D15" s="559">
        <f t="shared" si="0"/>
        <v>0</v>
      </c>
      <c r="E15" s="936"/>
      <c r="F15" s="933"/>
      <c r="G15" s="918"/>
      <c r="H15" s="60"/>
    </row>
    <row r="16" spans="1:8" ht="12.75">
      <c r="A16" s="937">
        <f>Proposal!A36</f>
        <v>0</v>
      </c>
      <c r="B16" s="114">
        <f>Proposal!J36</f>
        <v>0</v>
      </c>
      <c r="C16" s="114">
        <f>Proposal!K36</f>
        <v>0</v>
      </c>
      <c r="D16" s="559">
        <f t="shared" si="0"/>
        <v>0</v>
      </c>
      <c r="E16" s="936"/>
      <c r="F16" s="933"/>
      <c r="G16" s="918"/>
      <c r="H16" s="60"/>
    </row>
    <row r="17" spans="1:8" ht="12.75">
      <c r="A17" s="937">
        <f>Proposal!A37</f>
        <v>0</v>
      </c>
      <c r="B17" s="114">
        <f>Proposal!J37</f>
        <v>0</v>
      </c>
      <c r="C17" s="114">
        <f>Proposal!K37</f>
        <v>0</v>
      </c>
      <c r="D17" s="559">
        <f t="shared" si="0"/>
        <v>0</v>
      </c>
      <c r="E17" s="936"/>
      <c r="F17" s="933"/>
      <c r="G17" s="918"/>
      <c r="H17" s="60"/>
    </row>
    <row r="18" spans="1:8" ht="12.75">
      <c r="A18" s="937">
        <f>Proposal!A38</f>
        <v>0</v>
      </c>
      <c r="B18" s="114">
        <f>Proposal!J38</f>
        <v>0</v>
      </c>
      <c r="C18" s="114">
        <f>Proposal!K38</f>
        <v>0</v>
      </c>
      <c r="D18" s="559">
        <f t="shared" si="0"/>
        <v>0</v>
      </c>
      <c r="E18" s="936"/>
      <c r="F18" s="933"/>
      <c r="G18" s="918"/>
      <c r="H18" s="60"/>
    </row>
    <row r="19" spans="1:8" ht="12.75">
      <c r="A19" s="939">
        <f>Debt!A30</f>
        <v>0</v>
      </c>
      <c r="B19" s="114">
        <f>Debt!M30</f>
        <v>0</v>
      </c>
      <c r="C19" s="114">
        <f>Debt!J30</f>
        <v>0</v>
      </c>
      <c r="D19" s="559">
        <f t="shared" si="0"/>
        <v>0</v>
      </c>
      <c r="E19" s="936"/>
      <c r="F19" s="933"/>
      <c r="G19" s="918"/>
      <c r="H19" s="60"/>
    </row>
    <row r="20" spans="1:8" ht="12.75">
      <c r="A20" s="939">
        <f>Debt!A31</f>
        <v>0</v>
      </c>
      <c r="B20" s="114">
        <f>Debt!M31</f>
        <v>0</v>
      </c>
      <c r="C20" s="114">
        <f>Debt!J31</f>
        <v>0</v>
      </c>
      <c r="D20" s="559">
        <f t="shared" si="0"/>
        <v>0</v>
      </c>
      <c r="E20" s="936"/>
      <c r="F20" s="933"/>
      <c r="G20" s="918"/>
      <c r="H20" s="60"/>
    </row>
    <row r="21" spans="1:8" ht="12.75">
      <c r="A21" s="939">
        <f>Debt!A32</f>
        <v>0</v>
      </c>
      <c r="B21" s="114">
        <f>Debt!M32</f>
        <v>0</v>
      </c>
      <c r="C21" s="114">
        <f>Debt!J32</f>
        <v>0</v>
      </c>
      <c r="D21" s="559">
        <f t="shared" si="0"/>
        <v>0</v>
      </c>
      <c r="E21" s="936"/>
      <c r="F21" s="933"/>
      <c r="G21" s="918"/>
      <c r="H21" s="60"/>
    </row>
    <row r="22" spans="1:8" ht="12.75">
      <c r="A22" s="939">
        <f>Debt!A33</f>
        <v>0</v>
      </c>
      <c r="B22" s="114">
        <f>Debt!M33</f>
        <v>0</v>
      </c>
      <c r="C22" s="114">
        <f>Debt!J33</f>
        <v>0</v>
      </c>
      <c r="D22" s="559">
        <f t="shared" si="0"/>
        <v>0</v>
      </c>
      <c r="E22" s="936"/>
      <c r="F22" s="933"/>
      <c r="G22" s="918"/>
      <c r="H22" s="60"/>
    </row>
    <row r="23" spans="1:8" ht="12.75">
      <c r="A23" s="939">
        <f>Debt!A34</f>
        <v>0</v>
      </c>
      <c r="B23" s="114">
        <f>Debt!M34</f>
        <v>0</v>
      </c>
      <c r="C23" s="114">
        <f>Debt!J34</f>
        <v>0</v>
      </c>
      <c r="D23" s="559">
        <f t="shared" si="0"/>
        <v>0</v>
      </c>
      <c r="E23" s="936"/>
      <c r="F23" s="933"/>
      <c r="G23" s="918"/>
      <c r="H23" s="60"/>
    </row>
    <row r="24" spans="1:8" ht="12.75">
      <c r="A24" s="939">
        <f>Debt!A35</f>
        <v>0</v>
      </c>
      <c r="B24" s="114">
        <f>Debt!M35</f>
        <v>0</v>
      </c>
      <c r="C24" s="114">
        <f>Debt!J35</f>
        <v>0</v>
      </c>
      <c r="D24" s="559">
        <f t="shared" si="0"/>
        <v>0</v>
      </c>
      <c r="E24" s="936"/>
      <c r="F24" s="933"/>
      <c r="G24" s="918"/>
      <c r="H24" s="60"/>
    </row>
    <row r="25" spans="1:8" ht="12.75">
      <c r="A25" s="939">
        <f>Debt!A36</f>
        <v>0</v>
      </c>
      <c r="B25" s="114">
        <f>Debt!M36</f>
        <v>0</v>
      </c>
      <c r="C25" s="114">
        <f>Debt!J36</f>
        <v>0</v>
      </c>
      <c r="D25" s="559">
        <f t="shared" si="0"/>
        <v>0</v>
      </c>
      <c r="E25" s="936"/>
      <c r="F25" s="933"/>
      <c r="G25" s="918"/>
      <c r="H25" s="60"/>
    </row>
    <row r="26" spans="1:8" ht="12.75">
      <c r="A26" s="939">
        <f>Debt!A37</f>
        <v>0</v>
      </c>
      <c r="B26" s="114">
        <f>Debt!M37</f>
        <v>0</v>
      </c>
      <c r="C26" s="114">
        <f>Debt!J37</f>
        <v>0</v>
      </c>
      <c r="D26" s="559">
        <f t="shared" si="0"/>
        <v>0</v>
      </c>
      <c r="E26" s="936"/>
      <c r="F26" s="933"/>
      <c r="G26" s="918"/>
      <c r="H26" s="60"/>
    </row>
    <row r="27" spans="1:8" ht="12.75">
      <c r="A27" s="939">
        <f>Debt!A38</f>
        <v>0</v>
      </c>
      <c r="B27" s="114">
        <f>Debt!M38</f>
        <v>0</v>
      </c>
      <c r="C27" s="114">
        <f>Debt!J38</f>
        <v>0</v>
      </c>
      <c r="D27" s="559">
        <f t="shared" si="0"/>
        <v>0</v>
      </c>
      <c r="E27" s="936"/>
      <c r="F27" s="933"/>
      <c r="G27" s="918"/>
      <c r="H27" s="60"/>
    </row>
    <row r="28" spans="1:8" ht="12.75">
      <c r="A28" s="939">
        <f>Debt!A39</f>
        <v>0</v>
      </c>
      <c r="B28" s="114">
        <f>Debt!M39</f>
        <v>0</v>
      </c>
      <c r="C28" s="114">
        <f>Debt!J39</f>
        <v>0</v>
      </c>
      <c r="D28" s="559">
        <f t="shared" si="0"/>
        <v>0</v>
      </c>
      <c r="E28" s="936"/>
      <c r="F28" s="933"/>
      <c r="G28" s="918"/>
      <c r="H28" s="60"/>
    </row>
    <row r="29" spans="1:8" ht="12.75">
      <c r="A29" s="939">
        <f>Debt!A40</f>
        <v>0</v>
      </c>
      <c r="B29" s="114">
        <f>Debt!M40</f>
        <v>0</v>
      </c>
      <c r="C29" s="114">
        <f>Debt!J40</f>
        <v>0</v>
      </c>
      <c r="D29" s="559">
        <f t="shared" si="0"/>
        <v>0</v>
      </c>
      <c r="E29" s="936"/>
      <c r="F29" s="933"/>
      <c r="G29" s="918"/>
      <c r="H29" s="60"/>
    </row>
    <row r="30" spans="1:8" ht="12.75">
      <c r="A30" s="939">
        <f>Debt!A41</f>
        <v>0</v>
      </c>
      <c r="B30" s="114">
        <f>Debt!M41</f>
        <v>0</v>
      </c>
      <c r="C30" s="114">
        <f>Debt!J41</f>
        <v>0</v>
      </c>
      <c r="D30" s="559">
        <f t="shared" si="0"/>
        <v>0</v>
      </c>
      <c r="E30" s="936"/>
      <c r="F30" s="933"/>
      <c r="G30" s="918"/>
      <c r="H30" s="60"/>
    </row>
    <row r="31" spans="1:8" ht="12.75">
      <c r="A31" s="939">
        <f>Debt!A42</f>
        <v>0</v>
      </c>
      <c r="B31" s="117">
        <f>Debt!M42</f>
        <v>0</v>
      </c>
      <c r="C31" s="117">
        <f>Debt!J42</f>
        <v>0</v>
      </c>
      <c r="D31" s="940">
        <f t="shared" si="0"/>
        <v>0</v>
      </c>
      <c r="E31" s="936"/>
      <c r="F31" s="933"/>
      <c r="G31" s="918"/>
      <c r="H31" s="60"/>
    </row>
    <row r="32" spans="1:8" ht="12.75">
      <c r="A32" s="1118" t="s">
        <v>449</v>
      </c>
      <c r="B32" s="964"/>
      <c r="C32" s="964"/>
      <c r="D32" s="941">
        <f t="shared" si="0"/>
        <v>0</v>
      </c>
      <c r="E32" s="936"/>
      <c r="F32" s="933"/>
      <c r="G32" s="918"/>
      <c r="H32" s="60"/>
    </row>
    <row r="33" spans="1:8" ht="12.75">
      <c r="A33" s="942" t="s">
        <v>445</v>
      </c>
      <c r="B33" s="943">
        <f>SUM(B13:B31)-B32</f>
        <v>0</v>
      </c>
      <c r="C33" s="943">
        <f>SUM(C13:C31)-C32</f>
        <v>0</v>
      </c>
      <c r="D33" s="943">
        <f>SUM(D13:D31)-D32</f>
        <v>0</v>
      </c>
      <c r="E33" s="936"/>
      <c r="F33" s="933"/>
      <c r="G33" s="918"/>
      <c r="H33" s="60"/>
    </row>
    <row r="34" spans="1:8" ht="19.5" customHeight="1">
      <c r="A34" s="1959" t="s">
        <v>447</v>
      </c>
      <c r="B34" s="1960"/>
      <c r="C34" s="1960"/>
      <c r="D34" s="1961"/>
      <c r="E34" s="936"/>
      <c r="F34" s="933"/>
      <c r="G34" s="918"/>
      <c r="H34" s="60"/>
    </row>
    <row r="35" spans="1:8" ht="12.75">
      <c r="A35" s="937">
        <f>Proposal!A41</f>
        <v>0</v>
      </c>
      <c r="B35" s="114">
        <f>Proposal!J41</f>
        <v>0</v>
      </c>
      <c r="C35" s="114">
        <f>Proposal!K41</f>
        <v>0</v>
      </c>
      <c r="D35" s="559">
        <f aca="true" t="shared" si="1" ref="D35:D42">+B35+C35</f>
        <v>0</v>
      </c>
      <c r="E35" s="936"/>
      <c r="F35" s="933"/>
      <c r="G35" s="918"/>
      <c r="H35" s="60"/>
    </row>
    <row r="36" spans="1:8" ht="12.75">
      <c r="A36" s="937">
        <f>Proposal!A42</f>
        <v>0</v>
      </c>
      <c r="B36" s="114">
        <f>Proposal!J42</f>
        <v>0</v>
      </c>
      <c r="C36" s="114">
        <f>Proposal!K42</f>
        <v>0</v>
      </c>
      <c r="D36" s="559">
        <f t="shared" si="1"/>
        <v>0</v>
      </c>
      <c r="E36" s="936"/>
      <c r="F36" s="933"/>
      <c r="G36" s="918"/>
      <c r="H36" s="60"/>
    </row>
    <row r="37" spans="1:8" ht="12.75">
      <c r="A37" s="937">
        <f>Debt!A45</f>
        <v>0</v>
      </c>
      <c r="B37" s="114">
        <f>Debt!M45</f>
        <v>0</v>
      </c>
      <c r="C37" s="114">
        <f>Debt!J45</f>
        <v>0</v>
      </c>
      <c r="D37" s="559">
        <f t="shared" si="1"/>
        <v>0</v>
      </c>
      <c r="E37" s="936"/>
      <c r="F37" s="933"/>
      <c r="G37" s="918"/>
      <c r="H37" s="60"/>
    </row>
    <row r="38" spans="1:8" ht="12.75">
      <c r="A38" s="937">
        <f>Debt!A46</f>
        <v>0</v>
      </c>
      <c r="B38" s="114">
        <f>Debt!M46</f>
        <v>0</v>
      </c>
      <c r="C38" s="114">
        <f>Debt!J46</f>
        <v>0</v>
      </c>
      <c r="D38" s="559">
        <f t="shared" si="1"/>
        <v>0</v>
      </c>
      <c r="E38" s="936"/>
      <c r="F38" s="933"/>
      <c r="G38" s="918"/>
      <c r="H38" s="60"/>
    </row>
    <row r="39" spans="1:8" ht="12.75">
      <c r="A39" s="937">
        <f>Debt!A47</f>
        <v>0</v>
      </c>
      <c r="B39" s="114">
        <f>Debt!M47</f>
        <v>0</v>
      </c>
      <c r="C39" s="114">
        <f>Debt!J47</f>
        <v>0</v>
      </c>
      <c r="D39" s="559">
        <f t="shared" si="1"/>
        <v>0</v>
      </c>
      <c r="E39" s="936"/>
      <c r="F39" s="933"/>
      <c r="G39" s="918"/>
      <c r="H39" s="60"/>
    </row>
    <row r="40" spans="1:8" ht="12.75">
      <c r="A40" s="937">
        <f>Debt!A48</f>
        <v>0</v>
      </c>
      <c r="B40" s="114">
        <f>Debt!M48</f>
        <v>0</v>
      </c>
      <c r="C40" s="114">
        <f>Debt!J48</f>
        <v>0</v>
      </c>
      <c r="D40" s="559">
        <f t="shared" si="1"/>
        <v>0</v>
      </c>
      <c r="E40" s="944"/>
      <c r="F40" s="945"/>
      <c r="G40" s="918"/>
      <c r="H40" s="60"/>
    </row>
    <row r="41" spans="1:8" ht="12.75">
      <c r="A41" s="937">
        <f>Debt!A49</f>
        <v>0</v>
      </c>
      <c r="B41" s="114">
        <f>Debt!M49</f>
        <v>0</v>
      </c>
      <c r="C41" s="114">
        <f>Debt!J49</f>
        <v>0</v>
      </c>
      <c r="D41" s="116">
        <f t="shared" si="1"/>
        <v>0</v>
      </c>
      <c r="F41" s="945"/>
      <c r="G41" s="918"/>
      <c r="H41" s="60"/>
    </row>
    <row r="42" spans="1:8" ht="12.75">
      <c r="A42" s="937">
        <f>Debt!A50</f>
        <v>0</v>
      </c>
      <c r="B42" s="117">
        <f>Debt!M50</f>
        <v>0</v>
      </c>
      <c r="C42" s="117">
        <f>Debt!J50</f>
        <v>0</v>
      </c>
      <c r="D42" s="119">
        <f t="shared" si="1"/>
        <v>0</v>
      </c>
      <c r="F42" s="945"/>
      <c r="G42" s="918"/>
      <c r="H42" s="60"/>
    </row>
    <row r="43" spans="1:8" ht="12.75" customHeight="1">
      <c r="A43" s="1118" t="s">
        <v>448</v>
      </c>
      <c r="B43" s="964"/>
      <c r="C43" s="964"/>
      <c r="D43" s="559">
        <f>+B43+C43</f>
        <v>0</v>
      </c>
      <c r="E43" s="1962" t="s">
        <v>346</v>
      </c>
      <c r="F43" s="1964" t="s">
        <v>344</v>
      </c>
      <c r="G43" s="918"/>
      <c r="H43" s="60"/>
    </row>
    <row r="44" spans="1:8" ht="12.75" customHeight="1">
      <c r="A44" s="942" t="s">
        <v>450</v>
      </c>
      <c r="B44" s="943">
        <f>SUM(B35:B42)-B43</f>
        <v>0</v>
      </c>
      <c r="C44" s="943">
        <f>SUM(C35:C42)-C43</f>
        <v>0</v>
      </c>
      <c r="D44" s="943">
        <f>SUM(D35:D42)-D43</f>
        <v>0</v>
      </c>
      <c r="E44" s="1963"/>
      <c r="F44" s="1965"/>
      <c r="G44" s="918"/>
      <c r="H44" s="60"/>
    </row>
    <row r="45" spans="1:8" ht="24" customHeight="1">
      <c r="A45" s="946" t="s">
        <v>451</v>
      </c>
      <c r="B45" s="947">
        <f>B33+B44</f>
        <v>0</v>
      </c>
      <c r="C45" s="947">
        <f>C33+C44</f>
        <v>0</v>
      </c>
      <c r="D45" s="947">
        <f>D33+D44</f>
        <v>0</v>
      </c>
      <c r="E45" s="948">
        <f>D45</f>
        <v>0</v>
      </c>
      <c r="F45" s="949">
        <f>D45</f>
        <v>0</v>
      </c>
      <c r="G45" s="60"/>
      <c r="H45" s="60"/>
    </row>
    <row r="46" spans="1:8" ht="22.5" customHeight="1" thickBot="1">
      <c r="A46" s="1970" t="s">
        <v>439</v>
      </c>
      <c r="B46" s="1971"/>
      <c r="C46" s="1971"/>
      <c r="D46" s="1972"/>
      <c r="E46" s="950">
        <f>+E10-E45</f>
        <v>0</v>
      </c>
      <c r="F46" s="951">
        <f>+F10-F45</f>
        <v>0</v>
      </c>
      <c r="G46" s="60"/>
      <c r="H46" s="60"/>
    </row>
    <row r="47" spans="1:8" ht="6.75" customHeight="1" thickBot="1" thickTop="1">
      <c r="A47" s="952"/>
      <c r="B47" s="953"/>
      <c r="C47" s="953"/>
      <c r="D47" s="953"/>
      <c r="E47" s="954"/>
      <c r="F47" s="954"/>
      <c r="G47" s="60"/>
      <c r="H47" s="60"/>
    </row>
    <row r="48" spans="1:6" ht="30" customHeight="1" thickTop="1">
      <c r="A48" s="1968" t="s">
        <v>336</v>
      </c>
      <c r="B48" s="1969"/>
      <c r="C48" s="955" t="s">
        <v>126</v>
      </c>
      <c r="D48" s="955" t="s">
        <v>127</v>
      </c>
      <c r="E48" s="955" t="s">
        <v>322</v>
      </c>
      <c r="F48" s="956" t="s">
        <v>326</v>
      </c>
    </row>
    <row r="49" spans="1:6" ht="12.75">
      <c r="A49" s="1966" t="s">
        <v>323</v>
      </c>
      <c r="B49" s="1967"/>
      <c r="C49" s="897">
        <f>'Pro-Forma NW'!C17</f>
        <v>0</v>
      </c>
      <c r="D49" s="897">
        <f>'Pro-Forma NW'!D17</f>
        <v>0</v>
      </c>
      <c r="E49" s="897">
        <f>D49-C49</f>
        <v>0</v>
      </c>
      <c r="F49" s="957">
        <f>IF(C49=0,0,E49/C49)</f>
        <v>0</v>
      </c>
    </row>
    <row r="50" spans="1:6" ht="12.75">
      <c r="A50" s="1989" t="s">
        <v>46</v>
      </c>
      <c r="B50" s="1990"/>
      <c r="C50" s="897">
        <f>'Pro-Forma NW'!C49</f>
        <v>0</v>
      </c>
      <c r="D50" s="897">
        <f>'Pro-Forma NW'!D49</f>
        <v>0</v>
      </c>
      <c r="E50" s="897">
        <f>D50-C50</f>
        <v>0</v>
      </c>
      <c r="F50" s="958">
        <f aca="true" t="shared" si="2" ref="F50:F61">IF(C50=0,0,E50/C50)</f>
        <v>0</v>
      </c>
    </row>
    <row r="51" spans="1:6" ht="12.75">
      <c r="A51" s="1989" t="s">
        <v>324</v>
      </c>
      <c r="B51" s="1990"/>
      <c r="C51" s="897">
        <f>'Pro-Forma NW'!G17</f>
        <v>0</v>
      </c>
      <c r="D51" s="897">
        <f>'Pro-Forma NW'!H17</f>
        <v>0</v>
      </c>
      <c r="E51" s="897">
        <f>D51-C51</f>
        <v>0</v>
      </c>
      <c r="F51" s="958">
        <f t="shared" si="2"/>
        <v>0</v>
      </c>
    </row>
    <row r="52" spans="1:6" ht="12.75">
      <c r="A52" s="1989" t="s">
        <v>325</v>
      </c>
      <c r="B52" s="1990"/>
      <c r="C52" s="897">
        <f>'Pro-Forma NW'!G49</f>
        <v>0</v>
      </c>
      <c r="D52" s="897">
        <f>'Pro-Forma NW'!H49</f>
        <v>0</v>
      </c>
      <c r="E52" s="897">
        <f>D52-C52</f>
        <v>0</v>
      </c>
      <c r="F52" s="958">
        <f t="shared" si="2"/>
        <v>0</v>
      </c>
    </row>
    <row r="53" spans="1:6" ht="13.5" thickBot="1">
      <c r="A53" s="1994" t="s">
        <v>236</v>
      </c>
      <c r="B53" s="1995"/>
      <c r="C53" s="897">
        <f>'Pro-Forma NW'!G51</f>
        <v>0</v>
      </c>
      <c r="D53" s="897">
        <f>'Pro-Forma NW'!H58</f>
        <v>0</v>
      </c>
      <c r="E53" s="897">
        <f>D53-C53</f>
        <v>0</v>
      </c>
      <c r="F53" s="1084">
        <f t="shared" si="2"/>
        <v>0</v>
      </c>
    </row>
    <row r="54" spans="1:6" ht="13.5" thickTop="1">
      <c r="A54" s="1992" t="s">
        <v>321</v>
      </c>
      <c r="B54" s="1993"/>
      <c r="C54" s="959"/>
      <c r="D54" s="959"/>
      <c r="E54" s="959"/>
      <c r="F54" s="960"/>
    </row>
    <row r="55" spans="1:6" ht="12.75">
      <c r="A55" s="1973" t="s">
        <v>329</v>
      </c>
      <c r="B55" s="1974"/>
      <c r="C55" s="961">
        <f>IF(C51=0,0,C49/C51)</f>
        <v>0</v>
      </c>
      <c r="D55" s="961">
        <f>IF(D51=0,0,D49/D51)</f>
        <v>0</v>
      </c>
      <c r="E55" s="961">
        <f>D55-C55</f>
        <v>0</v>
      </c>
      <c r="F55" s="958">
        <f t="shared" si="2"/>
        <v>0</v>
      </c>
    </row>
    <row r="56" spans="1:6" ht="12.75">
      <c r="A56" s="1991" t="s">
        <v>328</v>
      </c>
      <c r="B56" s="1974"/>
      <c r="C56" s="961">
        <f>IF(C52=0,0,C51/C52)</f>
        <v>0</v>
      </c>
      <c r="D56" s="961">
        <f>IF(D52=0,0,D51/D52)</f>
        <v>0</v>
      </c>
      <c r="E56" s="961">
        <f>D56-C56</f>
        <v>0</v>
      </c>
      <c r="F56" s="958">
        <f t="shared" si="2"/>
        <v>0</v>
      </c>
    </row>
    <row r="57" spans="1:6" ht="12.75">
      <c r="A57" s="1998" t="s">
        <v>330</v>
      </c>
      <c r="B57" s="1974"/>
      <c r="C57" s="897">
        <f>C49-C51</f>
        <v>0</v>
      </c>
      <c r="D57" s="897">
        <f>D49-D51</f>
        <v>0</v>
      </c>
      <c r="E57" s="897">
        <f>D57-C57</f>
        <v>0</v>
      </c>
      <c r="F57" s="958">
        <f>IF(C57=0,0,IF(C57&lt;0,ABS(E57/C57),E57/C57))</f>
        <v>0</v>
      </c>
    </row>
    <row r="58" spans="1:6" ht="12.75">
      <c r="A58" s="1999" t="s">
        <v>320</v>
      </c>
      <c r="B58" s="1974"/>
      <c r="C58" s="961"/>
      <c r="D58" s="961"/>
      <c r="E58" s="961"/>
      <c r="F58" s="958"/>
    </row>
    <row r="59" spans="1:6" ht="12.75">
      <c r="A59" s="2000" t="s">
        <v>381</v>
      </c>
      <c r="B59" s="2001"/>
      <c r="C59" s="961">
        <f>IF(C53=0,0,C52/C53)</f>
        <v>0</v>
      </c>
      <c r="D59" s="961">
        <f>IF(D53=0,0,D52/D53)</f>
        <v>0</v>
      </c>
      <c r="E59" s="961">
        <f>D59-C59</f>
        <v>0</v>
      </c>
      <c r="F59" s="958">
        <f>IF(C59=0,0,E59/C59)</f>
        <v>0</v>
      </c>
    </row>
    <row r="60" spans="1:6" ht="12.75">
      <c r="A60" s="1998" t="s">
        <v>327</v>
      </c>
      <c r="B60" s="1974"/>
      <c r="C60" s="961">
        <f>IF(C50=0,0,C52/C50)</f>
        <v>0</v>
      </c>
      <c r="D60" s="961">
        <f>IF(D50=0,0,D52/D50)</f>
        <v>0</v>
      </c>
      <c r="E60" s="961">
        <f>D60-C60</f>
        <v>0</v>
      </c>
      <c r="F60" s="958">
        <f>IF(C60=0,0,E60/C60)</f>
        <v>0</v>
      </c>
    </row>
    <row r="61" spans="1:6" ht="12.75">
      <c r="A61" s="1998" t="s">
        <v>334</v>
      </c>
      <c r="B61" s="1974"/>
      <c r="C61" s="961">
        <f>IF(C50=0,0,C53/C50)</f>
        <v>0</v>
      </c>
      <c r="D61" s="961">
        <f>IF(D50=0,0,D53/D50)</f>
        <v>0</v>
      </c>
      <c r="E61" s="961">
        <f>D61-C61</f>
        <v>0</v>
      </c>
      <c r="F61" s="958">
        <f t="shared" si="2"/>
        <v>0</v>
      </c>
    </row>
    <row r="62" spans="1:6" ht="12.75">
      <c r="A62" s="1999" t="s">
        <v>332</v>
      </c>
      <c r="B62" s="1974"/>
      <c r="C62" s="961"/>
      <c r="D62" s="961"/>
      <c r="E62" s="961"/>
      <c r="F62" s="958"/>
    </row>
    <row r="63" spans="1:6" ht="35.25" customHeight="1">
      <c r="A63" s="2002" t="s">
        <v>337</v>
      </c>
      <c r="B63" s="2003"/>
      <c r="C63" s="1089"/>
      <c r="D63" s="1086">
        <f>IF(OR(C50=0,D50=0),0,(E3+E9-E5)/((C50+D50)/2))</f>
        <v>0</v>
      </c>
      <c r="E63" s="1085"/>
      <c r="F63" s="1087"/>
    </row>
    <row r="64" spans="1:6" ht="27" customHeight="1">
      <c r="A64" s="2004" t="s">
        <v>509</v>
      </c>
      <c r="B64" s="2005"/>
      <c r="C64" s="1089"/>
      <c r="D64" s="1093">
        <f>IF(F45=0,0,F10/F45)</f>
        <v>0</v>
      </c>
      <c r="E64" s="1089"/>
      <c r="F64" s="1090"/>
    </row>
    <row r="65" spans="1:6" ht="27" customHeight="1" thickBot="1">
      <c r="A65" s="1996" t="s">
        <v>508</v>
      </c>
      <c r="B65" s="1997"/>
      <c r="C65" s="962"/>
      <c r="D65" s="1092">
        <f>IF(E45=0,0,E10/E45)</f>
        <v>0</v>
      </c>
      <c r="E65" s="962"/>
      <c r="F65" s="1088"/>
    </row>
    <row r="66" ht="6" customHeight="1" thickTop="1"/>
    <row r="67" spans="1:22" ht="12.75" customHeight="1">
      <c r="A67" s="1953" t="s">
        <v>255</v>
      </c>
      <c r="B67" s="1954"/>
      <c r="C67" s="1954"/>
      <c r="D67" s="1954"/>
      <c r="E67" s="1954"/>
      <c r="F67" s="1955"/>
      <c r="G67" s="800"/>
      <c r="H67" s="800"/>
      <c r="I67" s="800"/>
      <c r="J67" s="800"/>
      <c r="K67" s="800"/>
      <c r="L67" s="800"/>
      <c r="M67" s="800"/>
      <c r="N67" s="800"/>
      <c r="O67" s="800"/>
      <c r="P67" s="800"/>
      <c r="Q67" s="800"/>
      <c r="R67" s="800"/>
      <c r="S67" s="800"/>
      <c r="T67" s="800"/>
      <c r="U67" s="800"/>
      <c r="V67" s="800"/>
    </row>
    <row r="68" spans="1:22" ht="12.75">
      <c r="A68" s="1953"/>
      <c r="B68" s="1954"/>
      <c r="C68" s="1954"/>
      <c r="D68" s="1954"/>
      <c r="E68" s="1954"/>
      <c r="F68" s="1955"/>
      <c r="G68" s="800"/>
      <c r="H68" s="800"/>
      <c r="I68" s="800"/>
      <c r="J68" s="800"/>
      <c r="K68" s="800"/>
      <c r="L68" s="800"/>
      <c r="M68" s="800"/>
      <c r="N68" s="800"/>
      <c r="O68" s="800"/>
      <c r="P68" s="800"/>
      <c r="Q68" s="800"/>
      <c r="R68" s="800"/>
      <c r="S68" s="800"/>
      <c r="T68" s="800"/>
      <c r="U68" s="800"/>
      <c r="V68" s="800"/>
    </row>
    <row r="69" spans="1:22" ht="12.75">
      <c r="A69" s="917"/>
      <c r="B69" s="917"/>
      <c r="C69" s="917"/>
      <c r="D69" s="917"/>
      <c r="E69" s="917"/>
      <c r="F69" s="917"/>
      <c r="G69" s="800"/>
      <c r="H69" s="800"/>
      <c r="I69" s="800"/>
      <c r="J69" s="800"/>
      <c r="K69" s="800"/>
      <c r="L69" s="800"/>
      <c r="M69" s="800"/>
      <c r="N69" s="800"/>
      <c r="O69" s="800"/>
      <c r="P69" s="800"/>
      <c r="Q69" s="800"/>
      <c r="R69" s="800"/>
      <c r="S69" s="800"/>
      <c r="T69" s="800"/>
      <c r="U69" s="800"/>
      <c r="V69" s="800"/>
    </row>
    <row r="70" spans="1:22" ht="12.75">
      <c r="A70" s="800"/>
      <c r="B70" s="800"/>
      <c r="C70" s="800"/>
      <c r="D70" s="800"/>
      <c r="E70" s="800"/>
      <c r="F70" s="800"/>
      <c r="G70" s="800"/>
      <c r="H70" s="800"/>
      <c r="I70" s="800"/>
      <c r="J70" s="800"/>
      <c r="K70" s="800"/>
      <c r="L70" s="800"/>
      <c r="M70" s="800"/>
      <c r="N70" s="800"/>
      <c r="O70" s="800"/>
      <c r="P70" s="800"/>
      <c r="Q70" s="800"/>
      <c r="R70" s="800"/>
      <c r="S70" s="800"/>
      <c r="T70" s="800"/>
      <c r="U70" s="800"/>
      <c r="V70" s="800"/>
    </row>
    <row r="71" spans="1:22" ht="12.75">
      <c r="A71" s="800"/>
      <c r="B71" s="800"/>
      <c r="C71" s="800"/>
      <c r="D71" s="800"/>
      <c r="E71" s="800"/>
      <c r="F71" s="800"/>
      <c r="G71" s="800"/>
      <c r="H71" s="800"/>
      <c r="I71" s="800"/>
      <c r="J71" s="800"/>
      <c r="K71" s="800"/>
      <c r="L71" s="800"/>
      <c r="M71" s="800"/>
      <c r="N71" s="800"/>
      <c r="O71" s="800"/>
      <c r="P71" s="800"/>
      <c r="Q71" s="800"/>
      <c r="R71" s="800"/>
      <c r="S71" s="800"/>
      <c r="T71" s="800"/>
      <c r="U71" s="800"/>
      <c r="V71" s="800"/>
    </row>
    <row r="72" spans="1:22" ht="12.75">
      <c r="A72" s="800"/>
      <c r="B72" s="800"/>
      <c r="C72" s="800"/>
      <c r="D72" s="800"/>
      <c r="E72" s="800"/>
      <c r="F72" s="800"/>
      <c r="G72" s="800"/>
      <c r="H72" s="800"/>
      <c r="I72" s="800"/>
      <c r="J72" s="800"/>
      <c r="K72" s="800"/>
      <c r="L72" s="800"/>
      <c r="M72" s="800"/>
      <c r="N72" s="800"/>
      <c r="O72" s="800"/>
      <c r="P72" s="800"/>
      <c r="Q72" s="800"/>
      <c r="R72" s="800"/>
      <c r="S72" s="800"/>
      <c r="T72" s="800"/>
      <c r="U72" s="800"/>
      <c r="V72" s="800"/>
    </row>
  </sheetData>
  <sheetProtection password="C356" sheet="1" objects="1" scenarios="1"/>
  <mergeCells count="33">
    <mergeCell ref="A65:B65"/>
    <mergeCell ref="A57:B57"/>
    <mergeCell ref="A58:B58"/>
    <mergeCell ref="A60:B60"/>
    <mergeCell ref="A61:B61"/>
    <mergeCell ref="A59:B59"/>
    <mergeCell ref="A62:B62"/>
    <mergeCell ref="A63:B63"/>
    <mergeCell ref="A64:B64"/>
    <mergeCell ref="A50:B50"/>
    <mergeCell ref="A52:B52"/>
    <mergeCell ref="A56:B56"/>
    <mergeCell ref="A54:B54"/>
    <mergeCell ref="A53:B53"/>
    <mergeCell ref="A51:B51"/>
    <mergeCell ref="A1:F1"/>
    <mergeCell ref="B5:D5"/>
    <mergeCell ref="A6:D6"/>
    <mergeCell ref="A10:D10"/>
    <mergeCell ref="B9:C9"/>
    <mergeCell ref="A3:D3"/>
    <mergeCell ref="B4:D4"/>
    <mergeCell ref="B2:D2"/>
    <mergeCell ref="A67:F68"/>
    <mergeCell ref="B7:D7"/>
    <mergeCell ref="A34:D34"/>
    <mergeCell ref="E43:E44"/>
    <mergeCell ref="F43:F44"/>
    <mergeCell ref="A49:B49"/>
    <mergeCell ref="A48:B48"/>
    <mergeCell ref="B8:D8"/>
    <mergeCell ref="A46:D46"/>
    <mergeCell ref="A55:B55"/>
  </mergeCells>
  <hyperlinks>
    <hyperlink ref="A13:A18" location="New_Term_Borrowings" display="New_Term_Borrowings"/>
    <hyperlink ref="A19:A31" location="Term_Debts" display="Term_Debts"/>
    <hyperlink ref="A35:A36" location="New_Term_Borrowings" display="New_Term_Borrowings"/>
    <hyperlink ref="A37:A42" location="Term_Debts" display="Term_Debts"/>
    <hyperlink ref="B4" location="CFW_OffFarmIncome" display="CFW_OffFarmIncome"/>
    <hyperlink ref="B9" location="CFW_TermLoanInterest" display="CFW_TermLoanInterest"/>
    <hyperlink ref="B5:D5" location="CFW_LivingExpensesIncomeTax" display="CFW_LivingExpensesIncomeTax"/>
    <hyperlink ref="A43" location="Term_Debts" display="Term_Debts"/>
    <hyperlink ref="A32" location="Term_Debts" display="Term_Debts"/>
    <hyperlink ref="B7:D7" location="IncExp_Depreciation" display="IncExp_Depreciation"/>
    <hyperlink ref="B8:D8" location="IncExp_Depreciation" display="IncExp_Depreciation"/>
    <hyperlink ref="B4:C4" location="CFW_Off_Farm_Income2" display="CFW_Off_Farm_Income2"/>
  </hyperlinks>
  <printOptions horizontalCentered="1"/>
  <pageMargins left="0.511811023622047" right="0.511811023622047" top="0.27" bottom="0.65" header="0.236220472440945" footer="0.33"/>
  <pageSetup fitToHeight="1" fitToWidth="1" horizontalDpi="300" verticalDpi="300" orientation="portrait" scale="76" r:id="rId3"/>
  <headerFooter alignWithMargins="0">
    <oddFooter>&amp;L&amp;D&amp;CPage &amp;P of &amp;N&amp;RManitoba Agriculture, Food and Rural Initiatives
&amp;"Arial,Italic"Farm Management</oddFooter>
  </headerFooter>
  <legacyDrawing r:id="rId2"/>
</worksheet>
</file>

<file path=xl/worksheets/sheet16.xml><?xml version="1.0" encoding="utf-8"?>
<worksheet xmlns="http://schemas.openxmlformats.org/spreadsheetml/2006/main" xmlns:r="http://schemas.openxmlformats.org/officeDocument/2006/relationships">
  <sheetPr codeName="Sheet102">
    <pageSetUpPr fitToPage="1"/>
  </sheetPr>
  <dimension ref="A1:H138"/>
  <sheetViews>
    <sheetView showGridLines="0" showZeros="0" zoomScale="90" zoomScaleNormal="90" zoomScalePageLayoutView="0" workbookViewId="0" topLeftCell="A73">
      <selection activeCell="A73" sqref="A73"/>
    </sheetView>
  </sheetViews>
  <sheetFormatPr defaultColWidth="9.140625" defaultRowHeight="12.75"/>
  <cols>
    <col min="1" max="1" width="17.00390625" style="0" bestFit="1" customWidth="1"/>
    <col min="2" max="2" width="33.140625" style="0" customWidth="1"/>
    <col min="3" max="8" width="11.28125" style="0" customWidth="1"/>
  </cols>
  <sheetData>
    <row r="1" spans="1:8" ht="16.5" hidden="1" thickTop="1">
      <c r="A1" s="1921" t="s">
        <v>319</v>
      </c>
      <c r="B1" s="1922"/>
      <c r="C1" s="1922"/>
      <c r="D1" s="1922"/>
      <c r="E1" s="1922"/>
      <c r="F1" s="1922"/>
      <c r="G1" s="1922"/>
      <c r="H1" s="1923"/>
    </row>
    <row r="2" spans="1:8" ht="25.5" hidden="1">
      <c r="A2" s="2014"/>
      <c r="B2" s="2015"/>
      <c r="C2" s="312" t="s">
        <v>96</v>
      </c>
      <c r="D2" s="539" t="s">
        <v>97</v>
      </c>
      <c r="E2" s="733" t="s">
        <v>97</v>
      </c>
      <c r="F2" s="539" t="s">
        <v>97</v>
      </c>
      <c r="G2" s="744" t="s">
        <v>97</v>
      </c>
      <c r="H2" s="745" t="s">
        <v>97</v>
      </c>
    </row>
    <row r="3" spans="1:8" ht="12.75" hidden="1">
      <c r="A3" s="2016"/>
      <c r="B3" s="2017"/>
      <c r="C3" s="313">
        <f>Cover!F8</f>
        <v>0</v>
      </c>
      <c r="D3" s="538">
        <f>YEAR($C$3)-1</f>
        <v>1899</v>
      </c>
      <c r="E3" s="734">
        <f>YEAR($C$3)-2</f>
        <v>1898</v>
      </c>
      <c r="F3" s="538">
        <f>YEAR($C$3)-3</f>
        <v>1897</v>
      </c>
      <c r="G3" s="746">
        <f>YEAR($C$3)-4</f>
        <v>1896</v>
      </c>
      <c r="H3" s="747">
        <f>YEAR($C$3)-5</f>
        <v>1895</v>
      </c>
    </row>
    <row r="4" spans="1:8" ht="12.75" hidden="1">
      <c r="A4" s="12" t="s">
        <v>93</v>
      </c>
      <c r="B4" s="714" t="str">
        <f>'Cash Flow'!B5</f>
        <v>Crop Sales</v>
      </c>
      <c r="C4" s="130">
        <f>'Cash Flow'!C5</f>
        <v>0</v>
      </c>
      <c r="D4" s="785">
        <v>1</v>
      </c>
      <c r="E4" s="785">
        <v>1</v>
      </c>
      <c r="F4" s="785">
        <v>1</v>
      </c>
      <c r="G4" s="785">
        <v>1</v>
      </c>
      <c r="H4" s="786">
        <v>1</v>
      </c>
    </row>
    <row r="5" spans="1:8" ht="12.75" hidden="1">
      <c r="A5" s="12"/>
      <c r="B5" s="714" t="str">
        <f>'Cash Flow'!B6</f>
        <v>Breeding Livestock Sales</v>
      </c>
      <c r="C5" s="184">
        <f>'Cash Flow'!C6</f>
        <v>0</v>
      </c>
      <c r="D5" s="785">
        <v>1</v>
      </c>
      <c r="E5" s="785">
        <v>1</v>
      </c>
      <c r="F5" s="785">
        <v>1</v>
      </c>
      <c r="G5" s="785">
        <v>1</v>
      </c>
      <c r="H5" s="786">
        <v>1</v>
      </c>
    </row>
    <row r="6" spans="1:8" ht="12.75" hidden="1">
      <c r="A6" s="12"/>
      <c r="B6" s="714" t="str">
        <f>'Cash Flow'!B7</f>
        <v>Market Livestock Sales</v>
      </c>
      <c r="C6" s="184">
        <f>'Cash Flow'!C7</f>
        <v>0</v>
      </c>
      <c r="D6" s="785">
        <v>1</v>
      </c>
      <c r="E6" s="785">
        <v>1</v>
      </c>
      <c r="F6" s="785">
        <v>1</v>
      </c>
      <c r="G6" s="785">
        <v>1</v>
      </c>
      <c r="H6" s="786">
        <v>1</v>
      </c>
    </row>
    <row r="7" spans="1:8" ht="12.75" hidden="1">
      <c r="A7" s="12"/>
      <c r="B7" s="714" t="str">
        <f>'Cash Flow'!B8</f>
        <v>Livestock Products</v>
      </c>
      <c r="C7" s="184">
        <f>'Cash Flow'!C8</f>
        <v>0</v>
      </c>
      <c r="D7" s="785">
        <v>1</v>
      </c>
      <c r="E7" s="785">
        <v>1</v>
      </c>
      <c r="F7" s="785">
        <v>1</v>
      </c>
      <c r="G7" s="785">
        <v>1</v>
      </c>
      <c r="H7" s="786">
        <v>1</v>
      </c>
    </row>
    <row r="8" spans="1:8" ht="12.75" hidden="1">
      <c r="A8" s="12"/>
      <c r="B8" s="714" t="str">
        <f>'Cash Flow'!B9</f>
        <v>Custom Work</v>
      </c>
      <c r="C8" s="184">
        <f>'Cash Flow'!C9</f>
        <v>0</v>
      </c>
      <c r="D8" s="785">
        <v>1</v>
      </c>
      <c r="E8" s="785">
        <v>1</v>
      </c>
      <c r="F8" s="785">
        <v>1</v>
      </c>
      <c r="G8" s="785">
        <v>1</v>
      </c>
      <c r="H8" s="786">
        <v>1</v>
      </c>
    </row>
    <row r="9" spans="1:8" ht="12.75" hidden="1">
      <c r="A9" s="12"/>
      <c r="B9" s="714" t="str">
        <f>'Cash Flow'!B10</f>
        <v>Accounts Receivable</v>
      </c>
      <c r="C9" s="184">
        <f>'Cash Flow'!C10</f>
        <v>0</v>
      </c>
      <c r="D9" s="785">
        <v>1</v>
      </c>
      <c r="E9" s="785">
        <v>1</v>
      </c>
      <c r="F9" s="785">
        <v>1</v>
      </c>
      <c r="G9" s="785">
        <v>1</v>
      </c>
      <c r="H9" s="786">
        <v>1</v>
      </c>
    </row>
    <row r="10" spans="1:8" ht="12.75" hidden="1">
      <c r="A10" s="12"/>
      <c r="B10" s="714" t="str">
        <f>'Cash Flow'!B11</f>
        <v>Other Farm Income</v>
      </c>
      <c r="C10" s="184">
        <f>'Cash Flow'!C11</f>
        <v>0</v>
      </c>
      <c r="D10" s="785">
        <v>1</v>
      </c>
      <c r="E10" s="785">
        <v>1</v>
      </c>
      <c r="F10" s="785">
        <v>1</v>
      </c>
      <c r="G10" s="785">
        <v>1</v>
      </c>
      <c r="H10" s="786">
        <v>1</v>
      </c>
    </row>
    <row r="11" spans="1:8" ht="12.75" hidden="1">
      <c r="A11" s="1928" t="s">
        <v>114</v>
      </c>
      <c r="B11" s="1929"/>
      <c r="C11" s="185">
        <f aca="true" t="shared" si="0" ref="C11:H11">SUM(C4:C10)</f>
        <v>0</v>
      </c>
      <c r="D11" s="185">
        <f t="shared" si="0"/>
        <v>7</v>
      </c>
      <c r="E11" s="185">
        <f t="shared" si="0"/>
        <v>7</v>
      </c>
      <c r="F11" s="185">
        <f t="shared" si="0"/>
        <v>7</v>
      </c>
      <c r="G11" s="185">
        <f t="shared" si="0"/>
        <v>7</v>
      </c>
      <c r="H11" s="90">
        <f t="shared" si="0"/>
        <v>7</v>
      </c>
    </row>
    <row r="12" spans="1:8" ht="12.75" hidden="1">
      <c r="A12" s="12"/>
      <c r="B12" s="700"/>
      <c r="C12" s="1917"/>
      <c r="D12" s="1917"/>
      <c r="E12" s="1917"/>
      <c r="F12" s="1917"/>
      <c r="G12" s="1917"/>
      <c r="H12" s="1918"/>
    </row>
    <row r="13" spans="1:8" ht="12.75" hidden="1">
      <c r="A13" s="22" t="s">
        <v>94</v>
      </c>
      <c r="B13" s="21"/>
      <c r="C13" s="1919"/>
      <c r="D13" s="1919"/>
      <c r="E13" s="1919"/>
      <c r="F13" s="1919"/>
      <c r="G13" s="1919"/>
      <c r="H13" s="1920"/>
    </row>
    <row r="14" spans="1:8" ht="12.75" hidden="1">
      <c r="A14" s="59" t="s">
        <v>79</v>
      </c>
      <c r="B14" s="737" t="str">
        <f>'Cash Flow'!B20</f>
        <v>Seed Purchases, Cleaning and Treatment</v>
      </c>
      <c r="C14" s="184">
        <f>'Cash Flow'!C20</f>
        <v>0</v>
      </c>
      <c r="D14" s="785">
        <v>1</v>
      </c>
      <c r="E14" s="785">
        <v>1</v>
      </c>
      <c r="F14" s="785">
        <v>1</v>
      </c>
      <c r="G14" s="785">
        <v>1</v>
      </c>
      <c r="H14" s="786">
        <v>1</v>
      </c>
    </row>
    <row r="15" spans="1:8" ht="12.75" hidden="1">
      <c r="A15" s="59"/>
      <c r="B15" s="737" t="str">
        <f>'Cash Flow'!B21</f>
        <v>Fertilizer</v>
      </c>
      <c r="C15" s="184">
        <f>'Cash Flow'!C21</f>
        <v>0</v>
      </c>
      <c r="D15" s="785">
        <v>1</v>
      </c>
      <c r="E15" s="785">
        <v>1</v>
      </c>
      <c r="F15" s="785">
        <v>1</v>
      </c>
      <c r="G15" s="785">
        <v>1</v>
      </c>
      <c r="H15" s="786">
        <v>1</v>
      </c>
    </row>
    <row r="16" spans="1:8" ht="12.75" hidden="1">
      <c r="A16" s="59"/>
      <c r="B16" s="737" t="str">
        <f>'Cash Flow'!B22</f>
        <v>Chemicals (Weed &amp; Insect Sprays)</v>
      </c>
      <c r="C16" s="184">
        <f>'Cash Flow'!C22</f>
        <v>0</v>
      </c>
      <c r="D16" s="785">
        <v>1</v>
      </c>
      <c r="E16" s="785">
        <v>1</v>
      </c>
      <c r="F16" s="785">
        <v>1</v>
      </c>
      <c r="G16" s="785">
        <v>1</v>
      </c>
      <c r="H16" s="786">
        <v>1</v>
      </c>
    </row>
    <row r="17" spans="1:8" ht="12.75" hidden="1">
      <c r="A17" s="59"/>
      <c r="B17" s="737" t="str">
        <f>'Cash Flow'!B23</f>
        <v>Hail &amp; Crop Insurance</v>
      </c>
      <c r="C17" s="184">
        <f>'Cash Flow'!C23</f>
        <v>0</v>
      </c>
      <c r="D17" s="785">
        <v>1</v>
      </c>
      <c r="E17" s="785">
        <v>1</v>
      </c>
      <c r="F17" s="785">
        <v>1</v>
      </c>
      <c r="G17" s="785">
        <v>1</v>
      </c>
      <c r="H17" s="786">
        <v>1</v>
      </c>
    </row>
    <row r="18" spans="1:8" ht="12.75" hidden="1">
      <c r="A18" s="59"/>
      <c r="B18" s="737" t="str">
        <f>'Cash Flow'!B24</f>
        <v>Other Crop Expenses</v>
      </c>
      <c r="C18" s="184">
        <f>'Cash Flow'!C24</f>
        <v>0</v>
      </c>
      <c r="D18" s="785">
        <v>1</v>
      </c>
      <c r="E18" s="785">
        <v>1</v>
      </c>
      <c r="F18" s="785">
        <v>1</v>
      </c>
      <c r="G18" s="785">
        <v>1</v>
      </c>
      <c r="H18" s="786">
        <v>1</v>
      </c>
    </row>
    <row r="19" spans="1:8" ht="12.75" hidden="1">
      <c r="A19" s="59"/>
      <c r="B19" s="1915"/>
      <c r="C19" s="1915"/>
      <c r="D19" s="1915"/>
      <c r="E19" s="1915"/>
      <c r="F19" s="1915"/>
      <c r="G19" s="1915"/>
      <c r="H19" s="1916"/>
    </row>
    <row r="20" spans="1:8" ht="12.75" hidden="1">
      <c r="A20" s="59" t="s">
        <v>82</v>
      </c>
      <c r="B20" s="737" t="str">
        <f>'Cash Flow'!B25</f>
        <v>Feed Purchases - Grain &amp; Hay</v>
      </c>
      <c r="C20" s="184">
        <f>'Cash Flow'!C25</f>
        <v>0</v>
      </c>
      <c r="D20" s="785">
        <v>1</v>
      </c>
      <c r="E20" s="785">
        <v>1</v>
      </c>
      <c r="F20" s="785">
        <v>1</v>
      </c>
      <c r="G20" s="785">
        <v>1</v>
      </c>
      <c r="H20" s="786">
        <v>1</v>
      </c>
    </row>
    <row r="21" spans="1:8" ht="12.75" hidden="1">
      <c r="A21" s="59"/>
      <c r="B21" s="737" t="str">
        <f>'Cash Flow'!B26</f>
        <v>Feed Purchases - Commercial</v>
      </c>
      <c r="C21" s="184">
        <f>'Cash Flow'!C26</f>
        <v>0</v>
      </c>
      <c r="D21" s="785">
        <v>1</v>
      </c>
      <c r="E21" s="785">
        <v>1</v>
      </c>
      <c r="F21" s="785">
        <v>1</v>
      </c>
      <c r="G21" s="785">
        <v>1</v>
      </c>
      <c r="H21" s="786">
        <v>1</v>
      </c>
    </row>
    <row r="22" spans="1:8" ht="12.75" hidden="1">
      <c r="A22" s="59"/>
      <c r="B22" s="737" t="str">
        <f>'Cash Flow'!B27</f>
        <v>Salt, Minerals, Vitamins</v>
      </c>
      <c r="C22" s="184">
        <f>'Cash Flow'!C27</f>
        <v>0</v>
      </c>
      <c r="D22" s="785">
        <v>1</v>
      </c>
      <c r="E22" s="785">
        <v>1</v>
      </c>
      <c r="F22" s="785">
        <v>1</v>
      </c>
      <c r="G22" s="785">
        <v>1</v>
      </c>
      <c r="H22" s="786">
        <v>1</v>
      </c>
    </row>
    <row r="23" spans="1:8" ht="12.75" hidden="1">
      <c r="A23" s="59"/>
      <c r="B23" s="737" t="str">
        <f>'Cash Flow'!B28</f>
        <v>Pasture Rent</v>
      </c>
      <c r="C23" s="184">
        <f>'Cash Flow'!C28</f>
        <v>0</v>
      </c>
      <c r="D23" s="785">
        <v>1</v>
      </c>
      <c r="E23" s="785">
        <v>1</v>
      </c>
      <c r="F23" s="785">
        <v>1</v>
      </c>
      <c r="G23" s="785">
        <v>1</v>
      </c>
      <c r="H23" s="786">
        <v>1</v>
      </c>
    </row>
    <row r="24" spans="1:8" ht="12.75" hidden="1">
      <c r="A24" s="59"/>
      <c r="B24" s="737" t="str">
        <f>'Cash Flow'!B29</f>
        <v>Containers and Twine</v>
      </c>
      <c r="C24" s="184">
        <f>'Cash Flow'!C29</f>
        <v>0</v>
      </c>
      <c r="D24" s="785">
        <v>1</v>
      </c>
      <c r="E24" s="785">
        <v>1</v>
      </c>
      <c r="F24" s="785">
        <v>1</v>
      </c>
      <c r="G24" s="785">
        <v>1</v>
      </c>
      <c r="H24" s="786">
        <v>1</v>
      </c>
    </row>
    <row r="25" spans="1:8" ht="12.75" hidden="1">
      <c r="A25" s="59"/>
      <c r="B25" s="737" t="str">
        <f>'Cash Flow'!B30</f>
        <v>Breeding Fees, Vet Fees, Drugs</v>
      </c>
      <c r="C25" s="184">
        <f>'Cash Flow'!C30</f>
        <v>0</v>
      </c>
      <c r="D25" s="785">
        <v>1</v>
      </c>
      <c r="E25" s="785">
        <v>1</v>
      </c>
      <c r="F25" s="785">
        <v>1</v>
      </c>
      <c r="G25" s="785">
        <v>1</v>
      </c>
      <c r="H25" s="786">
        <v>1</v>
      </c>
    </row>
    <row r="26" spans="1:8" ht="12.75" hidden="1">
      <c r="A26" s="59"/>
      <c r="B26" s="737" t="str">
        <f>'Cash Flow'!B31</f>
        <v>Purchase of Breeding Stock</v>
      </c>
      <c r="C26" s="184">
        <f>'Cash Flow'!C31</f>
        <v>0</v>
      </c>
      <c r="D26" s="785">
        <v>1</v>
      </c>
      <c r="E26" s="785">
        <v>1</v>
      </c>
      <c r="F26" s="785">
        <v>1</v>
      </c>
      <c r="G26" s="785">
        <v>1</v>
      </c>
      <c r="H26" s="786">
        <v>1</v>
      </c>
    </row>
    <row r="27" spans="1:8" ht="12.75" hidden="1">
      <c r="A27" s="59"/>
      <c r="B27" s="737" t="str">
        <f>'Cash Flow'!B32</f>
        <v>Purchase of Market Livestock</v>
      </c>
      <c r="C27" s="184">
        <f>'Cash Flow'!C32</f>
        <v>0</v>
      </c>
      <c r="D27" s="785">
        <v>1</v>
      </c>
      <c r="E27" s="785">
        <v>1</v>
      </c>
      <c r="F27" s="785">
        <v>1</v>
      </c>
      <c r="G27" s="785">
        <v>1</v>
      </c>
      <c r="H27" s="786">
        <v>1</v>
      </c>
    </row>
    <row r="28" spans="1:8" ht="12.75" hidden="1">
      <c r="A28" s="59"/>
      <c r="B28" s="737" t="str">
        <f>'Cash Flow'!B33</f>
        <v>Marketing Charges</v>
      </c>
      <c r="C28" s="184">
        <f>'Cash Flow'!C33</f>
        <v>0</v>
      </c>
      <c r="D28" s="785">
        <v>1</v>
      </c>
      <c r="E28" s="785">
        <v>1</v>
      </c>
      <c r="F28" s="785">
        <v>1</v>
      </c>
      <c r="G28" s="785">
        <v>1</v>
      </c>
      <c r="H28" s="786">
        <v>1</v>
      </c>
    </row>
    <row r="29" spans="1:8" ht="12.75" hidden="1">
      <c r="A29" s="59"/>
      <c r="B29" s="737" t="str">
        <f>'Cash Flow'!B34</f>
        <v>Other Livestock Expenses</v>
      </c>
      <c r="C29" s="184">
        <f>'Cash Flow'!C34</f>
        <v>0</v>
      </c>
      <c r="D29" s="785">
        <v>1</v>
      </c>
      <c r="E29" s="785">
        <v>1</v>
      </c>
      <c r="F29" s="785">
        <v>1</v>
      </c>
      <c r="G29" s="785">
        <v>1</v>
      </c>
      <c r="H29" s="786">
        <v>1</v>
      </c>
    </row>
    <row r="30" spans="1:8" ht="12.75" hidden="1">
      <c r="A30" s="59"/>
      <c r="B30" s="1915"/>
      <c r="C30" s="1915"/>
      <c r="D30" s="1915"/>
      <c r="E30" s="1915"/>
      <c r="F30" s="1915"/>
      <c r="G30" s="1915"/>
      <c r="H30" s="1916"/>
    </row>
    <row r="31" spans="1:8" ht="12.75" hidden="1">
      <c r="A31" s="1927" t="s">
        <v>87</v>
      </c>
      <c r="B31" s="737" t="str">
        <f>'Cash Flow'!B35</f>
        <v>Fuel, Oil, Grease</v>
      </c>
      <c r="C31" s="184">
        <f>'Cash Flow'!C35</f>
        <v>0</v>
      </c>
      <c r="D31" s="785">
        <v>1</v>
      </c>
      <c r="E31" s="785">
        <v>1</v>
      </c>
      <c r="F31" s="785">
        <v>1</v>
      </c>
      <c r="G31" s="785">
        <v>1</v>
      </c>
      <c r="H31" s="786">
        <v>1</v>
      </c>
    </row>
    <row r="32" spans="1:8" ht="12.75" hidden="1">
      <c r="A32" s="1927"/>
      <c r="B32" s="737" t="str">
        <f>'Cash Flow'!B36</f>
        <v>Equipment Repair</v>
      </c>
      <c r="C32" s="184">
        <f>'Cash Flow'!C36</f>
        <v>0</v>
      </c>
      <c r="D32" s="785">
        <v>1</v>
      </c>
      <c r="E32" s="785">
        <v>1</v>
      </c>
      <c r="F32" s="785">
        <v>1</v>
      </c>
      <c r="G32" s="785">
        <v>1</v>
      </c>
      <c r="H32" s="786">
        <v>1</v>
      </c>
    </row>
    <row r="33" spans="1:8" ht="12.75" hidden="1">
      <c r="A33" s="1927"/>
      <c r="B33" s="737" t="str">
        <f>'Cash Flow'!B37</f>
        <v>Custom Work</v>
      </c>
      <c r="C33" s="184">
        <f>'Cash Flow'!C37</f>
        <v>0</v>
      </c>
      <c r="D33" s="785">
        <v>1</v>
      </c>
      <c r="E33" s="785">
        <v>1</v>
      </c>
      <c r="F33" s="785">
        <v>1</v>
      </c>
      <c r="G33" s="785">
        <v>1</v>
      </c>
      <c r="H33" s="786">
        <v>1</v>
      </c>
    </row>
    <row r="34" spans="1:8" ht="12.75" hidden="1">
      <c r="A34" s="1927"/>
      <c r="B34" s="1915"/>
      <c r="C34" s="1915"/>
      <c r="D34" s="1915"/>
      <c r="E34" s="1915"/>
      <c r="F34" s="1915"/>
      <c r="G34" s="1915"/>
      <c r="H34" s="1916"/>
    </row>
    <row r="35" spans="1:8" ht="12.75" hidden="1">
      <c r="A35" s="59" t="s">
        <v>89</v>
      </c>
      <c r="B35" s="737" t="str">
        <f>'Cash Flow'!B38</f>
        <v>Shop Supplies, Small Tools</v>
      </c>
      <c r="C35" s="184">
        <f>'Cash Flow'!C38</f>
        <v>0</v>
      </c>
      <c r="D35" s="785">
        <v>1</v>
      </c>
      <c r="E35" s="785">
        <v>1</v>
      </c>
      <c r="F35" s="785">
        <v>1</v>
      </c>
      <c r="G35" s="785">
        <v>1</v>
      </c>
      <c r="H35" s="786">
        <v>1</v>
      </c>
    </row>
    <row r="36" spans="1:8" ht="12.75" hidden="1">
      <c r="A36" s="59"/>
      <c r="B36" s="737" t="str">
        <f>'Cash Flow'!B39</f>
        <v>Hydro, Telephone</v>
      </c>
      <c r="C36" s="184">
        <f>'Cash Flow'!C39</f>
        <v>0</v>
      </c>
      <c r="D36" s="785">
        <v>1</v>
      </c>
      <c r="E36" s="785">
        <v>1</v>
      </c>
      <c r="F36" s="785">
        <v>1</v>
      </c>
      <c r="G36" s="785">
        <v>1</v>
      </c>
      <c r="H36" s="786">
        <v>1</v>
      </c>
    </row>
    <row r="37" spans="1:8" ht="12.75" hidden="1">
      <c r="A37" s="59"/>
      <c r="B37" s="737" t="str">
        <f>'Cash Flow'!B40</f>
        <v>Hired Labour</v>
      </c>
      <c r="C37" s="184">
        <f>'Cash Flow'!C40</f>
        <v>0</v>
      </c>
      <c r="D37" s="785">
        <v>1</v>
      </c>
      <c r="E37" s="785">
        <v>1</v>
      </c>
      <c r="F37" s="785">
        <v>1</v>
      </c>
      <c r="G37" s="785">
        <v>1</v>
      </c>
      <c r="H37" s="786">
        <v>1</v>
      </c>
    </row>
    <row r="38" spans="1:8" ht="12.75" hidden="1">
      <c r="A38" s="59"/>
      <c r="B38" s="737" t="str">
        <f>'Cash Flow'!B41</f>
        <v>Property Taxes</v>
      </c>
      <c r="C38" s="184">
        <f>'Cash Flow'!C41</f>
        <v>0</v>
      </c>
      <c r="D38" s="785">
        <v>1</v>
      </c>
      <c r="E38" s="785">
        <v>1</v>
      </c>
      <c r="F38" s="785">
        <v>1</v>
      </c>
      <c r="G38" s="785">
        <v>1</v>
      </c>
      <c r="H38" s="786">
        <v>1</v>
      </c>
    </row>
    <row r="39" spans="1:8" ht="12.75" hidden="1">
      <c r="A39" s="59"/>
      <c r="B39" s="737" t="str">
        <f>'Cash Flow'!B42</f>
        <v>Building Insurance</v>
      </c>
      <c r="C39" s="184">
        <f>'Cash Flow'!C42</f>
        <v>0</v>
      </c>
      <c r="D39" s="785">
        <v>1</v>
      </c>
      <c r="E39" s="785">
        <v>1</v>
      </c>
      <c r="F39" s="785">
        <v>1</v>
      </c>
      <c r="G39" s="785">
        <v>1</v>
      </c>
      <c r="H39" s="786">
        <v>1</v>
      </c>
    </row>
    <row r="40" spans="1:8" ht="12.75" hidden="1">
      <c r="A40" s="59"/>
      <c r="B40" s="737" t="str">
        <f>'Cash Flow'!B43</f>
        <v>Building and Fence Repairs</v>
      </c>
      <c r="C40" s="184">
        <f>'Cash Flow'!C43</f>
        <v>0</v>
      </c>
      <c r="D40" s="785">
        <v>1</v>
      </c>
      <c r="E40" s="785">
        <v>1</v>
      </c>
      <c r="F40" s="785">
        <v>1</v>
      </c>
      <c r="G40" s="785">
        <v>1</v>
      </c>
      <c r="H40" s="786">
        <v>1</v>
      </c>
    </row>
    <row r="41" spans="1:8" ht="12.75" hidden="1">
      <c r="A41" s="59"/>
      <c r="B41" s="737" t="str">
        <f>'Cash Flow'!B44</f>
        <v>Vehicle Registration/Insurance</v>
      </c>
      <c r="C41" s="184">
        <f>'Cash Flow'!C44</f>
        <v>0</v>
      </c>
      <c r="D41" s="785">
        <v>1</v>
      </c>
      <c r="E41" s="785">
        <v>1</v>
      </c>
      <c r="F41" s="785">
        <v>1</v>
      </c>
      <c r="G41" s="785">
        <v>1</v>
      </c>
      <c r="H41" s="786">
        <v>1</v>
      </c>
    </row>
    <row r="42" spans="1:8" ht="12.75" hidden="1">
      <c r="A42" s="59"/>
      <c r="B42" s="737" t="str">
        <f>'Cash Flow'!B45</f>
        <v>Professional Fees</v>
      </c>
      <c r="C42" s="184">
        <f>'Cash Flow'!C45</f>
        <v>0</v>
      </c>
      <c r="D42" s="785">
        <v>1</v>
      </c>
      <c r="E42" s="785">
        <v>1</v>
      </c>
      <c r="F42" s="785">
        <v>1</v>
      </c>
      <c r="G42" s="785">
        <v>1</v>
      </c>
      <c r="H42" s="786">
        <v>1</v>
      </c>
    </row>
    <row r="43" spans="1:8" ht="12.75" hidden="1">
      <c r="A43" s="59"/>
      <c r="B43" s="737" t="str">
        <f>'Cash Flow'!B46</f>
        <v>Office Expenses</v>
      </c>
      <c r="C43" s="184">
        <f>'Cash Flow'!C46</f>
        <v>0</v>
      </c>
      <c r="D43" s="785">
        <v>1</v>
      </c>
      <c r="E43" s="785">
        <v>1</v>
      </c>
      <c r="F43" s="785">
        <v>1</v>
      </c>
      <c r="G43" s="785">
        <v>1</v>
      </c>
      <c r="H43" s="786">
        <v>1</v>
      </c>
    </row>
    <row r="44" spans="1:8" ht="12.75" hidden="1">
      <c r="A44" s="59"/>
      <c r="B44" s="737" t="str">
        <f>'Cash Flow'!B47</f>
        <v>Other Farm Expenses</v>
      </c>
      <c r="C44" s="184">
        <f>'Cash Flow'!C47</f>
        <v>0</v>
      </c>
      <c r="D44" s="785">
        <v>1</v>
      </c>
      <c r="E44" s="785">
        <v>1</v>
      </c>
      <c r="F44" s="785">
        <v>1</v>
      </c>
      <c r="G44" s="785">
        <v>1</v>
      </c>
      <c r="H44" s="786">
        <v>1</v>
      </c>
    </row>
    <row r="45" spans="1:8" ht="12.75" hidden="1">
      <c r="A45" s="59"/>
      <c r="B45" s="1915"/>
      <c r="C45" s="1915"/>
      <c r="D45" s="1915"/>
      <c r="E45" s="1915"/>
      <c r="F45" s="1915"/>
      <c r="G45" s="1915"/>
      <c r="H45" s="1916"/>
    </row>
    <row r="46" spans="1:8" ht="12.75" hidden="1">
      <c r="A46" s="59" t="s">
        <v>95</v>
      </c>
      <c r="B46" s="737" t="str">
        <f>'Cash Flow'!B48</f>
        <v>Annual Cash Rent (Leased Land)</v>
      </c>
      <c r="C46" s="184">
        <f>'Cash Flow'!C48</f>
        <v>0</v>
      </c>
      <c r="D46" s="785">
        <v>1</v>
      </c>
      <c r="E46" s="785">
        <v>1</v>
      </c>
      <c r="F46" s="785">
        <v>1</v>
      </c>
      <c r="G46" s="785">
        <v>1</v>
      </c>
      <c r="H46" s="786">
        <v>1</v>
      </c>
    </row>
    <row r="47" spans="1:8" ht="12.75" hidden="1">
      <c r="A47" s="59"/>
      <c r="B47" s="737" t="e">
        <f>'Cash Flow'!#REF!</f>
        <v>#REF!</v>
      </c>
      <c r="C47" s="184" t="e">
        <f>'Cash Flow'!#REF!</f>
        <v>#REF!</v>
      </c>
      <c r="D47" s="785">
        <v>1</v>
      </c>
      <c r="E47" s="785">
        <v>1</v>
      </c>
      <c r="F47" s="785">
        <v>1</v>
      </c>
      <c r="G47" s="785">
        <v>1</v>
      </c>
      <c r="H47" s="786">
        <v>1</v>
      </c>
    </row>
    <row r="48" spans="1:8" ht="12.75" hidden="1">
      <c r="A48" s="59"/>
      <c r="B48" s="737" t="str">
        <f>'Cash Flow'!B49</f>
        <v>Accounts Payable (P+I)</v>
      </c>
      <c r="C48" s="184">
        <f>'Cash Flow'!C49</f>
        <v>0</v>
      </c>
      <c r="D48" s="785">
        <v>1</v>
      </c>
      <c r="E48" s="785">
        <v>1</v>
      </c>
      <c r="F48" s="785">
        <v>1</v>
      </c>
      <c r="G48" s="785">
        <v>1</v>
      </c>
      <c r="H48" s="786">
        <v>1</v>
      </c>
    </row>
    <row r="49" spans="1:8" ht="12.75" hidden="1">
      <c r="A49" s="59"/>
      <c r="B49" s="738" t="str">
        <f>'Cash Flow'!B50</f>
        <v>Repayment of Cash Advances: Interest</v>
      </c>
      <c r="C49" s="184">
        <f>'Cash Flow'!C50</f>
        <v>0</v>
      </c>
      <c r="D49" s="785">
        <v>1</v>
      </c>
      <c r="E49" s="785">
        <v>1</v>
      </c>
      <c r="F49" s="785">
        <v>1</v>
      </c>
      <c r="G49" s="785">
        <v>1</v>
      </c>
      <c r="H49" s="786">
        <v>1</v>
      </c>
    </row>
    <row r="50" spans="1:8" ht="12.75" hidden="1">
      <c r="A50" s="59"/>
      <c r="B50" s="739" t="s">
        <v>435</v>
      </c>
      <c r="C50" s="184">
        <f>'Cash Flow'!C52</f>
        <v>0</v>
      </c>
      <c r="D50" s="785">
        <v>1</v>
      </c>
      <c r="E50" s="785">
        <v>1</v>
      </c>
      <c r="F50" s="785">
        <v>1</v>
      </c>
      <c r="G50" s="785">
        <v>1</v>
      </c>
      <c r="H50" s="786">
        <v>1</v>
      </c>
    </row>
    <row r="51" spans="1:8" ht="12.75" hidden="1">
      <c r="A51" s="59"/>
      <c r="B51" s="739" t="s">
        <v>436</v>
      </c>
      <c r="C51" s="184">
        <f>'Cash Flow'!C53</f>
        <v>0</v>
      </c>
      <c r="D51" s="785">
        <v>1</v>
      </c>
      <c r="E51" s="785">
        <v>1</v>
      </c>
      <c r="F51" s="785">
        <v>1</v>
      </c>
      <c r="G51" s="785">
        <v>1</v>
      </c>
      <c r="H51" s="786">
        <v>1</v>
      </c>
    </row>
    <row r="52" spans="1:8" ht="12.75" hidden="1">
      <c r="A52" s="59"/>
      <c r="B52" s="737" t="s">
        <v>91</v>
      </c>
      <c r="C52" s="184">
        <f>-'Cash Flow'!C65</f>
        <v>0</v>
      </c>
      <c r="D52" s="785">
        <v>1</v>
      </c>
      <c r="E52" s="785">
        <v>1</v>
      </c>
      <c r="F52" s="785">
        <v>1</v>
      </c>
      <c r="G52" s="785">
        <v>1</v>
      </c>
      <c r="H52" s="786">
        <v>1</v>
      </c>
    </row>
    <row r="53" spans="1:8" ht="12.75" hidden="1">
      <c r="A53" s="59"/>
      <c r="B53" s="737" t="s">
        <v>92</v>
      </c>
      <c r="C53" s="184">
        <f>'Cash Flow'!C55</f>
        <v>0</v>
      </c>
      <c r="D53" s="785">
        <v>1</v>
      </c>
      <c r="E53" s="785">
        <v>1</v>
      </c>
      <c r="F53" s="785">
        <v>1</v>
      </c>
      <c r="G53" s="785">
        <v>1</v>
      </c>
      <c r="H53" s="786">
        <v>1</v>
      </c>
    </row>
    <row r="54" spans="1:8" ht="12.75" hidden="1">
      <c r="A54" s="1928" t="s">
        <v>115</v>
      </c>
      <c r="B54" s="1929"/>
      <c r="C54" s="185" t="e">
        <f aca="true" t="shared" si="1" ref="C54:H54">SUM(C14:C53)</f>
        <v>#REF!</v>
      </c>
      <c r="D54" s="185">
        <f t="shared" si="1"/>
        <v>36</v>
      </c>
      <c r="E54" s="185">
        <f t="shared" si="1"/>
        <v>36</v>
      </c>
      <c r="F54" s="185">
        <f t="shared" si="1"/>
        <v>36</v>
      </c>
      <c r="G54" s="185">
        <f t="shared" si="1"/>
        <v>36</v>
      </c>
      <c r="H54" s="90">
        <f t="shared" si="1"/>
        <v>36</v>
      </c>
    </row>
    <row r="55" spans="1:8" ht="12.75" hidden="1">
      <c r="A55" s="179"/>
      <c r="B55" s="186"/>
      <c r="C55" s="1934"/>
      <c r="D55" s="1934"/>
      <c r="E55" s="1934"/>
      <c r="F55" s="1934"/>
      <c r="G55" s="1934"/>
      <c r="H55" s="1935"/>
    </row>
    <row r="56" spans="1:8" ht="13.5" hidden="1" thickBot="1">
      <c r="A56" s="727"/>
      <c r="B56" s="728" t="s">
        <v>116</v>
      </c>
      <c r="C56" s="95" t="e">
        <f aca="true" t="shared" si="2" ref="C56:H56">+C11-C54</f>
        <v>#REF!</v>
      </c>
      <c r="D56" s="95">
        <f t="shared" si="2"/>
        <v>-29</v>
      </c>
      <c r="E56" s="237">
        <f t="shared" si="2"/>
        <v>-29</v>
      </c>
      <c r="F56" s="95">
        <f t="shared" si="2"/>
        <v>-29</v>
      </c>
      <c r="G56" s="95">
        <f t="shared" si="2"/>
        <v>-29</v>
      </c>
      <c r="H56" s="89">
        <f t="shared" si="2"/>
        <v>-29</v>
      </c>
    </row>
    <row r="57" spans="1:8" ht="14.25" hidden="1" thickBot="1" thickTop="1">
      <c r="A57" s="3"/>
      <c r="B57" s="3"/>
      <c r="C57" s="3"/>
      <c r="D57" s="21"/>
      <c r="E57" s="21"/>
      <c r="F57" s="21"/>
      <c r="G57" s="3"/>
      <c r="H57" s="359"/>
    </row>
    <row r="58" spans="1:8" ht="18.75" customHeight="1" hidden="1" thickTop="1">
      <c r="A58" s="1924" t="s">
        <v>296</v>
      </c>
      <c r="B58" s="1925"/>
      <c r="C58" s="1925"/>
      <c r="D58" s="1925"/>
      <c r="E58" s="1925"/>
      <c r="F58" s="1925"/>
      <c r="G58" s="1925"/>
      <c r="H58" s="1926"/>
    </row>
    <row r="59" spans="1:8" ht="12.75" hidden="1">
      <c r="A59" s="741"/>
      <c r="B59" s="3"/>
      <c r="C59" s="3"/>
      <c r="D59" s="21"/>
      <c r="E59" s="21"/>
      <c r="F59" s="21"/>
      <c r="G59" s="21"/>
      <c r="H59" s="17"/>
    </row>
    <row r="60" spans="1:8" ht="12.75" hidden="1">
      <c r="A60" s="24"/>
      <c r="B60" s="23" t="s">
        <v>437</v>
      </c>
      <c r="C60" s="511" t="e">
        <f aca="true" t="shared" si="3" ref="C60:H60">C56</f>
        <v>#REF!</v>
      </c>
      <c r="D60" s="511">
        <f t="shared" si="3"/>
        <v>-29</v>
      </c>
      <c r="E60" s="511">
        <f t="shared" si="3"/>
        <v>-29</v>
      </c>
      <c r="F60" s="511">
        <f t="shared" si="3"/>
        <v>-29</v>
      </c>
      <c r="G60" s="511">
        <f t="shared" si="3"/>
        <v>-29</v>
      </c>
      <c r="H60" s="91">
        <f t="shared" si="3"/>
        <v>-29</v>
      </c>
    </row>
    <row r="61" spans="1:8" ht="12.75" hidden="1">
      <c r="A61" s="24"/>
      <c r="B61" s="3"/>
      <c r="C61" s="730"/>
      <c r="D61" s="701"/>
      <c r="E61" s="701"/>
      <c r="F61" s="701"/>
      <c r="G61" s="701"/>
      <c r="H61" s="702"/>
    </row>
    <row r="62" spans="1:8" s="3" customFormat="1" ht="12.75" hidden="1">
      <c r="A62" s="62" t="s">
        <v>180</v>
      </c>
      <c r="B62" s="729" t="s">
        <v>179</v>
      </c>
      <c r="C62" s="184">
        <f>+Crop!Q38-Crop!D38</f>
        <v>0</v>
      </c>
      <c r="D62" s="785">
        <v>1</v>
      </c>
      <c r="E62" s="785">
        <v>1</v>
      </c>
      <c r="F62" s="785">
        <v>1</v>
      </c>
      <c r="G62" s="785">
        <v>1</v>
      </c>
      <c r="H62" s="786">
        <v>1</v>
      </c>
    </row>
    <row r="63" spans="1:8" s="3" customFormat="1" ht="12.75" hidden="1">
      <c r="A63" s="24"/>
      <c r="B63" s="729" t="s">
        <v>181</v>
      </c>
      <c r="C63" s="184">
        <f>(Livestock!V15+Livestock!V26)-(Livestock!E15+Livestock!E26)</f>
        <v>0</v>
      </c>
      <c r="D63" s="785">
        <v>1</v>
      </c>
      <c r="E63" s="785">
        <v>1</v>
      </c>
      <c r="F63" s="785">
        <v>1</v>
      </c>
      <c r="G63" s="785">
        <v>1</v>
      </c>
      <c r="H63" s="786">
        <v>1</v>
      </c>
    </row>
    <row r="64" spans="1:8" s="3" customFormat="1" ht="12.75" hidden="1">
      <c r="A64" s="24"/>
      <c r="B64" s="729" t="s">
        <v>182</v>
      </c>
      <c r="C64" s="762">
        <f>Inventory!I27-Inventory!H27</f>
        <v>0</v>
      </c>
      <c r="D64" s="785">
        <v>1</v>
      </c>
      <c r="E64" s="785">
        <v>1</v>
      </c>
      <c r="F64" s="785">
        <v>1</v>
      </c>
      <c r="G64" s="785">
        <v>1</v>
      </c>
      <c r="H64" s="786">
        <v>1</v>
      </c>
    </row>
    <row r="65" spans="1:8" s="3" customFormat="1" ht="12.75" hidden="1">
      <c r="A65" s="24"/>
      <c r="B65" s="740" t="s">
        <v>184</v>
      </c>
      <c r="C65" s="184">
        <f>Inventory!I36-Inventory!H36</f>
        <v>0</v>
      </c>
      <c r="D65" s="785">
        <v>1</v>
      </c>
      <c r="E65" s="785">
        <v>1</v>
      </c>
      <c r="F65" s="785">
        <v>1</v>
      </c>
      <c r="G65" s="785">
        <v>1</v>
      </c>
      <c r="H65" s="786">
        <v>1</v>
      </c>
    </row>
    <row r="66" spans="1:8" s="3" customFormat="1" ht="12.75" hidden="1">
      <c r="A66" s="24"/>
      <c r="B66" s="729" t="s">
        <v>185</v>
      </c>
      <c r="C66" s="184">
        <f>Inventory!I71-Inventory!D71</f>
        <v>0</v>
      </c>
      <c r="D66" s="785">
        <v>1</v>
      </c>
      <c r="E66" s="785">
        <v>1</v>
      </c>
      <c r="F66" s="785">
        <v>1</v>
      </c>
      <c r="G66" s="785">
        <v>1</v>
      </c>
      <c r="H66" s="786">
        <v>1</v>
      </c>
    </row>
    <row r="67" spans="1:8" s="3" customFormat="1" ht="12.75" hidden="1">
      <c r="A67" s="24"/>
      <c r="B67" s="729" t="s">
        <v>128</v>
      </c>
      <c r="C67" s="184">
        <f>Debt!E23-Debt!I23</f>
        <v>0</v>
      </c>
      <c r="D67" s="785">
        <v>1</v>
      </c>
      <c r="E67" s="785">
        <v>1</v>
      </c>
      <c r="F67" s="785">
        <v>1</v>
      </c>
      <c r="G67" s="785">
        <v>1</v>
      </c>
      <c r="H67" s="786">
        <v>1</v>
      </c>
    </row>
    <row r="68" spans="1:8" s="3" customFormat="1" ht="13.5" hidden="1" thickBot="1">
      <c r="A68" s="24"/>
      <c r="B68" s="729" t="s">
        <v>178</v>
      </c>
      <c r="C68" s="97">
        <f>Debt!F52-Debt!S52-Proposal!M44</f>
        <v>0</v>
      </c>
      <c r="D68" s="785">
        <v>1</v>
      </c>
      <c r="E68" s="785">
        <v>1</v>
      </c>
      <c r="F68" s="785">
        <v>1</v>
      </c>
      <c r="G68" s="785">
        <v>1</v>
      </c>
      <c r="H68" s="786">
        <v>1</v>
      </c>
    </row>
    <row r="69" spans="1:8" s="3" customFormat="1" ht="12.75" hidden="1">
      <c r="A69" s="62" t="s">
        <v>183</v>
      </c>
      <c r="B69" s="748" t="s">
        <v>416</v>
      </c>
      <c r="C69" s="975">
        <f>'Income &amp; Exp'!C68</f>
        <v>0</v>
      </c>
      <c r="D69" s="778">
        <v>1</v>
      </c>
      <c r="E69" s="785">
        <v>1</v>
      </c>
      <c r="F69" s="785">
        <v>1</v>
      </c>
      <c r="G69" s="785">
        <v>1</v>
      </c>
      <c r="H69" s="786">
        <v>1</v>
      </c>
    </row>
    <row r="70" spans="1:8" s="3" customFormat="1" ht="13.5" hidden="1" thickBot="1">
      <c r="A70" s="62"/>
      <c r="B70" s="748" t="s">
        <v>458</v>
      </c>
      <c r="C70" s="976">
        <f>'Income &amp; Exp'!C69</f>
        <v>0</v>
      </c>
      <c r="D70" s="778">
        <v>1</v>
      </c>
      <c r="E70" s="785">
        <v>1</v>
      </c>
      <c r="F70" s="785">
        <v>1</v>
      </c>
      <c r="G70" s="785">
        <v>1</v>
      </c>
      <c r="H70" s="786">
        <v>1</v>
      </c>
    </row>
    <row r="71" spans="1:8" s="3" customFormat="1" ht="12.75" hidden="1">
      <c r="A71" s="62"/>
      <c r="C71" s="749"/>
      <c r="D71" s="732"/>
      <c r="E71" s="732"/>
      <c r="F71" s="732"/>
      <c r="G71" s="732"/>
      <c r="H71" s="735"/>
    </row>
    <row r="72" spans="1:8" s="14" customFormat="1" ht="17.25" customHeight="1" hidden="1" thickBot="1">
      <c r="A72" s="742"/>
      <c r="B72" s="181" t="s">
        <v>438</v>
      </c>
      <c r="C72" s="731" t="e">
        <f aca="true" t="shared" si="4" ref="C72:H72">SUM(C60:C68)-C69-C70</f>
        <v>#REF!</v>
      </c>
      <c r="D72" s="731">
        <f t="shared" si="4"/>
        <v>-24</v>
      </c>
      <c r="E72" s="731">
        <f t="shared" si="4"/>
        <v>-24</v>
      </c>
      <c r="F72" s="731">
        <f t="shared" si="4"/>
        <v>-24</v>
      </c>
      <c r="G72" s="731">
        <f t="shared" si="4"/>
        <v>-24</v>
      </c>
      <c r="H72" s="736">
        <f t="shared" si="4"/>
        <v>-24</v>
      </c>
    </row>
    <row r="73" spans="1:6" s="3" customFormat="1" ht="16.5" thickBot="1">
      <c r="A73" s="23"/>
      <c r="B73" s="1042" t="str">
        <f>'Pro-Forma NW'!F62</f>
        <v> </v>
      </c>
      <c r="C73" s="127"/>
      <c r="D73" s="127"/>
      <c r="E73" s="127"/>
      <c r="F73" s="256"/>
    </row>
    <row r="74" spans="1:8" s="3" customFormat="1" ht="42" customHeight="1" thickTop="1">
      <c r="A74" s="2008" t="s">
        <v>500</v>
      </c>
      <c r="B74" s="2009"/>
      <c r="C74" s="804" t="s">
        <v>96</v>
      </c>
      <c r="D74" s="805" t="s">
        <v>97</v>
      </c>
      <c r="E74" s="806" t="s">
        <v>97</v>
      </c>
      <c r="F74" s="805" t="s">
        <v>97</v>
      </c>
      <c r="G74" s="1064" t="s">
        <v>97</v>
      </c>
      <c r="H74" s="1065" t="s">
        <v>97</v>
      </c>
    </row>
    <row r="75" spans="1:8" s="3" customFormat="1" ht="15.75" customHeight="1">
      <c r="A75" s="2010"/>
      <c r="B75" s="2011"/>
      <c r="C75" s="313">
        <f>Cover!F8</f>
        <v>0</v>
      </c>
      <c r="D75" s="538">
        <f>YEAR($C$3)-1</f>
        <v>1899</v>
      </c>
      <c r="E75" s="734">
        <f>YEAR($C$3)-2</f>
        <v>1898</v>
      </c>
      <c r="F75" s="538">
        <f>YEAR($C$3)-3</f>
        <v>1897</v>
      </c>
      <c r="G75" s="1062">
        <f>YEAR($C$3)-4</f>
        <v>1896</v>
      </c>
      <c r="H75" s="1063">
        <f>YEAR($C$3)-5</f>
        <v>1895</v>
      </c>
    </row>
    <row r="76" spans="1:8" s="3" customFormat="1" ht="12.75">
      <c r="A76" s="1938" t="s">
        <v>323</v>
      </c>
      <c r="B76" s="1939"/>
      <c r="C76" s="1">
        <f>'Debt Service'!D49</f>
        <v>0</v>
      </c>
      <c r="D76" s="785">
        <f>'Debt Service'!C49</f>
        <v>0</v>
      </c>
      <c r="E76" s="785"/>
      <c r="F76" s="785"/>
      <c r="G76" s="785"/>
      <c r="H76" s="786"/>
    </row>
    <row r="77" spans="1:8" s="3" customFormat="1" ht="12.75">
      <c r="A77" s="2012" t="s">
        <v>46</v>
      </c>
      <c r="B77" s="2013"/>
      <c r="C77" s="1">
        <f>'Debt Service'!D50</f>
        <v>0</v>
      </c>
      <c r="D77" s="785">
        <f>'Debt Service'!C50</f>
        <v>0</v>
      </c>
      <c r="E77" s="785"/>
      <c r="F77" s="785"/>
      <c r="G77" s="785"/>
      <c r="H77" s="786"/>
    </row>
    <row r="78" spans="1:8" s="3" customFormat="1" ht="12.75">
      <c r="A78" s="1490" t="s">
        <v>550</v>
      </c>
      <c r="B78" s="2013"/>
      <c r="C78" s="1">
        <f>'Debt Service'!D51</f>
        <v>0</v>
      </c>
      <c r="D78" s="785">
        <f>'Debt Service'!C51</f>
        <v>0</v>
      </c>
      <c r="E78" s="785"/>
      <c r="F78" s="785"/>
      <c r="G78" s="785"/>
      <c r="H78" s="786"/>
    </row>
    <row r="79" spans="1:8" s="3" customFormat="1" ht="12.75">
      <c r="A79" s="2012" t="s">
        <v>325</v>
      </c>
      <c r="B79" s="2013"/>
      <c r="C79" s="1">
        <f>'Debt Service'!D52</f>
        <v>0</v>
      </c>
      <c r="D79" s="785">
        <f>'Debt Service'!C52</f>
        <v>0</v>
      </c>
      <c r="E79" s="785"/>
      <c r="F79" s="785"/>
      <c r="G79" s="785"/>
      <c r="H79" s="786"/>
    </row>
    <row r="80" spans="1:8" s="3" customFormat="1" ht="13.5" thickBot="1">
      <c r="A80" s="2019" t="s">
        <v>236</v>
      </c>
      <c r="B80" s="2020"/>
      <c r="C80" s="1">
        <f>'Debt Service'!D53</f>
        <v>0</v>
      </c>
      <c r="D80" s="785">
        <f>'Debt Service'!C53</f>
        <v>0</v>
      </c>
      <c r="E80" s="785"/>
      <c r="F80" s="785"/>
      <c r="G80" s="785"/>
      <c r="H80" s="786"/>
    </row>
    <row r="81" spans="1:8" s="3" customFormat="1" ht="13.5" thickTop="1">
      <c r="A81" s="1949" t="s">
        <v>321</v>
      </c>
      <c r="B81" s="1950"/>
      <c r="C81" s="360"/>
      <c r="D81" s="360"/>
      <c r="E81" s="360"/>
      <c r="F81" s="360"/>
      <c r="G81" s="360"/>
      <c r="H81" s="973"/>
    </row>
    <row r="82" spans="1:8" s="3" customFormat="1" ht="12.75">
      <c r="A82" s="1951" t="s">
        <v>329</v>
      </c>
      <c r="B82" s="1937"/>
      <c r="C82" s="809">
        <f aca="true" t="shared" si="5" ref="C82:H82">IF(C78=0,0,C76/C78)</f>
        <v>0</v>
      </c>
      <c r="D82" s="809">
        <f t="shared" si="5"/>
        <v>0</v>
      </c>
      <c r="E82" s="809">
        <f t="shared" si="5"/>
        <v>0</v>
      </c>
      <c r="F82" s="809">
        <f t="shared" si="5"/>
        <v>0</v>
      </c>
      <c r="G82" s="809">
        <f t="shared" si="5"/>
        <v>0</v>
      </c>
      <c r="H82" s="974">
        <f t="shared" si="5"/>
        <v>0</v>
      </c>
    </row>
    <row r="83" spans="1:8" s="3" customFormat="1" ht="12.75">
      <c r="A83" s="1952" t="s">
        <v>328</v>
      </c>
      <c r="B83" s="1937"/>
      <c r="C83" s="809">
        <f aca="true" t="shared" si="6" ref="C83:H83">IF(C79=0,0,C78/C79)</f>
        <v>0</v>
      </c>
      <c r="D83" s="809">
        <f t="shared" si="6"/>
        <v>0</v>
      </c>
      <c r="E83" s="809">
        <f t="shared" si="6"/>
        <v>0</v>
      </c>
      <c r="F83" s="809">
        <f t="shared" si="6"/>
        <v>0</v>
      </c>
      <c r="G83" s="809">
        <f t="shared" si="6"/>
        <v>0</v>
      </c>
      <c r="H83" s="974">
        <f t="shared" si="6"/>
        <v>0</v>
      </c>
    </row>
    <row r="84" spans="1:8" s="3" customFormat="1" ht="12.75">
      <c r="A84" s="1936" t="s">
        <v>330</v>
      </c>
      <c r="B84" s="1937"/>
      <c r="C84" s="184">
        <f aca="true" t="shared" si="7" ref="C84:H84">C76-C78</f>
        <v>0</v>
      </c>
      <c r="D84" s="184">
        <f t="shared" si="7"/>
        <v>0</v>
      </c>
      <c r="E84" s="184">
        <f t="shared" si="7"/>
        <v>0</v>
      </c>
      <c r="F84" s="184">
        <f t="shared" si="7"/>
        <v>0</v>
      </c>
      <c r="G84" s="184">
        <f t="shared" si="7"/>
        <v>0</v>
      </c>
      <c r="H84" s="87">
        <f t="shared" si="7"/>
        <v>0</v>
      </c>
    </row>
    <row r="85" spans="1:8" s="3" customFormat="1" ht="12.75">
      <c r="A85" s="1940" t="s">
        <v>320</v>
      </c>
      <c r="B85" s="1937"/>
      <c r="C85" s="809"/>
      <c r="D85" s="809"/>
      <c r="E85" s="809"/>
      <c r="F85" s="809"/>
      <c r="G85" s="809"/>
      <c r="H85" s="974"/>
    </row>
    <row r="86" spans="1:8" ht="12.75">
      <c r="A86" s="1947" t="s">
        <v>381</v>
      </c>
      <c r="B86" s="1948"/>
      <c r="C86" s="809">
        <f aca="true" t="shared" si="8" ref="C86:H86">IF(C80=0,0,C79/C80)</f>
        <v>0</v>
      </c>
      <c r="D86" s="809">
        <f t="shared" si="8"/>
        <v>0</v>
      </c>
      <c r="E86" s="809">
        <f t="shared" si="8"/>
        <v>0</v>
      </c>
      <c r="F86" s="809">
        <f t="shared" si="8"/>
        <v>0</v>
      </c>
      <c r="G86" s="809">
        <f t="shared" si="8"/>
        <v>0</v>
      </c>
      <c r="H86" s="974">
        <f t="shared" si="8"/>
        <v>0</v>
      </c>
    </row>
    <row r="87" spans="1:8" ht="12.75">
      <c r="A87" s="1936" t="s">
        <v>327</v>
      </c>
      <c r="B87" s="1937"/>
      <c r="C87" s="809">
        <f aca="true" t="shared" si="9" ref="C87:H87">IF(C77=0,0,C79/C77)</f>
        <v>0</v>
      </c>
      <c r="D87" s="809">
        <f t="shared" si="9"/>
        <v>0</v>
      </c>
      <c r="E87" s="809">
        <f t="shared" si="9"/>
        <v>0</v>
      </c>
      <c r="F87" s="809">
        <f t="shared" si="9"/>
        <v>0</v>
      </c>
      <c r="G87" s="809">
        <f t="shared" si="9"/>
        <v>0</v>
      </c>
      <c r="H87" s="974">
        <f t="shared" si="9"/>
        <v>0</v>
      </c>
    </row>
    <row r="88" spans="1:8" ht="13.5" thickBot="1">
      <c r="A88" s="2006" t="s">
        <v>334</v>
      </c>
      <c r="B88" s="2007"/>
      <c r="C88" s="1111">
        <f aca="true" t="shared" si="10" ref="C88:H88">IF(C77=0,0,C80/C77)</f>
        <v>0</v>
      </c>
      <c r="D88" s="1111">
        <f t="shared" si="10"/>
        <v>0</v>
      </c>
      <c r="E88" s="1111">
        <f t="shared" si="10"/>
        <v>0</v>
      </c>
      <c r="F88" s="1111">
        <f t="shared" si="10"/>
        <v>0</v>
      </c>
      <c r="G88" s="1111">
        <f t="shared" si="10"/>
        <v>0</v>
      </c>
      <c r="H88" s="1112">
        <f t="shared" si="10"/>
        <v>0</v>
      </c>
    </row>
    <row r="89" ht="13.5" thickTop="1"/>
    <row r="90" ht="12.75" hidden="1"/>
    <row r="91" ht="12.75" hidden="1"/>
    <row r="92" ht="12.75" hidden="1"/>
    <row r="93" ht="12.75" hidden="1"/>
    <row r="94" ht="12.75" hidden="1"/>
    <row r="95" ht="12.75" hidden="1"/>
    <row r="96" ht="12.75" hidden="1"/>
    <row r="97" ht="12.75" hidden="1">
      <c r="G97" s="57"/>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spans="1:6" ht="12.75" hidden="1">
      <c r="A127" s="3"/>
      <c r="B127" s="3"/>
      <c r="C127" s="3"/>
      <c r="D127" s="3"/>
      <c r="E127" s="3"/>
      <c r="F127" s="3"/>
    </row>
    <row r="128" spans="1:6" ht="12.75" hidden="1">
      <c r="A128" s="3"/>
      <c r="B128" s="3"/>
      <c r="C128" s="3"/>
      <c r="D128" s="3"/>
      <c r="E128" s="3"/>
      <c r="F128" s="3"/>
    </row>
    <row r="129" spans="1:6" ht="12.75" hidden="1">
      <c r="A129" s="21"/>
      <c r="B129" s="21"/>
      <c r="C129" s="21"/>
      <c r="D129" s="21"/>
      <c r="E129" s="21"/>
      <c r="F129" s="21"/>
    </row>
    <row r="130" spans="1:7" ht="12.75" hidden="1">
      <c r="A130" s="21"/>
      <c r="B130" s="44"/>
      <c r="C130" s="44"/>
      <c r="D130" s="44"/>
      <c r="E130" s="44"/>
      <c r="F130" s="44"/>
      <c r="G130" s="3"/>
    </row>
    <row r="131" spans="1:8" ht="13.5" customHeight="1">
      <c r="A131" s="2021" t="s">
        <v>551</v>
      </c>
      <c r="B131" s="2021"/>
      <c r="C131" s="2021"/>
      <c r="D131" s="2021"/>
      <c r="E131" s="2021"/>
      <c r="F131" s="2021"/>
      <c r="G131" s="2021"/>
      <c r="H131" s="2021"/>
    </row>
    <row r="132" spans="1:8" ht="12.75">
      <c r="A132" s="2018" t="s">
        <v>552</v>
      </c>
      <c r="B132" s="2018"/>
      <c r="C132" s="2018"/>
      <c r="D132" s="2018"/>
      <c r="E132" s="2018"/>
      <c r="F132" s="2018"/>
      <c r="G132" s="2018"/>
      <c r="H132" s="2018"/>
    </row>
    <row r="133" spans="1:8" ht="12.75">
      <c r="A133" s="2018" t="s">
        <v>553</v>
      </c>
      <c r="B133" s="2018"/>
      <c r="C133" s="2018"/>
      <c r="D133" s="2018"/>
      <c r="E133" s="2018"/>
      <c r="F133" s="2018"/>
      <c r="G133" s="2018"/>
      <c r="H133" s="2018"/>
    </row>
    <row r="134" spans="1:7" ht="12.75">
      <c r="A134" s="21"/>
      <c r="B134" s="44"/>
      <c r="C134" s="44"/>
      <c r="D134" s="44"/>
      <c r="E134" s="44"/>
      <c r="F134" s="44"/>
      <c r="G134" s="3"/>
    </row>
    <row r="135" spans="1:7" ht="12.75">
      <c r="A135" s="21"/>
      <c r="B135" s="44"/>
      <c r="C135" s="44"/>
      <c r="D135" s="44"/>
      <c r="E135" s="44"/>
      <c r="F135" s="44"/>
      <c r="G135" s="3"/>
    </row>
    <row r="136" spans="1:7" ht="12.75">
      <c r="A136" s="21"/>
      <c r="B136" s="44"/>
      <c r="C136" s="44"/>
      <c r="D136" s="44"/>
      <c r="E136" s="44"/>
      <c r="F136" s="44"/>
      <c r="G136" s="3"/>
    </row>
    <row r="137" spans="1:7" ht="12.75">
      <c r="A137" s="21"/>
      <c r="B137" s="44"/>
      <c r="C137" s="44"/>
      <c r="D137" s="44"/>
      <c r="E137" s="44"/>
      <c r="F137" s="44"/>
      <c r="G137" s="3"/>
    </row>
    <row r="138" spans="2:6" ht="12.75">
      <c r="B138" s="18"/>
      <c r="C138" s="18"/>
      <c r="D138" s="18"/>
      <c r="E138" s="18"/>
      <c r="F138" s="18"/>
    </row>
  </sheetData>
  <sheetProtection password="C356" sheet="1" objects="1" scenarios="1"/>
  <mergeCells count="29">
    <mergeCell ref="A133:H133"/>
    <mergeCell ref="A80:B80"/>
    <mergeCell ref="A77:B77"/>
    <mergeCell ref="A131:H131"/>
    <mergeCell ref="A132:H132"/>
    <mergeCell ref="A84:B84"/>
    <mergeCell ref="A81:B81"/>
    <mergeCell ref="A82:B82"/>
    <mergeCell ref="A83:B83"/>
    <mergeCell ref="A78:B78"/>
    <mergeCell ref="A1:H1"/>
    <mergeCell ref="A58:H58"/>
    <mergeCell ref="A31:A34"/>
    <mergeCell ref="A54:B54"/>
    <mergeCell ref="A2:B3"/>
    <mergeCell ref="A11:B11"/>
    <mergeCell ref="B45:H45"/>
    <mergeCell ref="B30:H30"/>
    <mergeCell ref="A76:B76"/>
    <mergeCell ref="A74:B75"/>
    <mergeCell ref="A79:B79"/>
    <mergeCell ref="B19:H19"/>
    <mergeCell ref="C12:H13"/>
    <mergeCell ref="A85:B85"/>
    <mergeCell ref="A86:B86"/>
    <mergeCell ref="A87:B87"/>
    <mergeCell ref="A88:B88"/>
    <mergeCell ref="C55:H55"/>
    <mergeCell ref="B34:H34"/>
  </mergeCells>
  <hyperlinks>
    <hyperlink ref="B4" location="CFW_CropSales" display="CFW_CropSales"/>
    <hyperlink ref="B5" location="CFW_BreedingSales" display="CFW_BreedingSales"/>
    <hyperlink ref="B6" location="CFW_MarketSales" display="CFW_MarketSales"/>
    <hyperlink ref="B7" location="CFW_48_50" display="CFW_48_50"/>
    <hyperlink ref="B8" location="CFW_48_50" display="CFW_48_50"/>
    <hyperlink ref="B9" location="CFW_AccRecNew" display="CFW_AccRecNew"/>
    <hyperlink ref="B10" location="CFW_Other_Farm_Receipts" display="CFW_Other_Farm_Receipts"/>
    <hyperlink ref="B14" location="CFW_Crops" display="CFW_Crops"/>
    <hyperlink ref="B14:B17" location="CFW_Crops" display="CFW_Crops"/>
    <hyperlink ref="B18" location="CFW_OtherCropExp" display="CFW_OtherCropExp"/>
    <hyperlink ref="B20:B25" location="CFW_Livestock" display="CFW_Livestock"/>
    <hyperlink ref="B26" location="CFW_BreedingStockPurchases" display="CFW_BreedingStockPurchases"/>
    <hyperlink ref="B27" location="CFW_MarketLivestockPurchases" display="CFW_MarketLivestockPurchases"/>
    <hyperlink ref="B28" location="CFW_MarketingCharges" display="CFW_MarketingCharges"/>
    <hyperlink ref="B29" r:id="rId1" display="CFW_OtherLivestockExp"/>
    <hyperlink ref="B31:B33" location="CFW_Equipment" display="CFW_Equipment"/>
    <hyperlink ref="B35:B43" location="CFW_OtherSmall" display="CFW_OtherSmall"/>
    <hyperlink ref="B44" location="CFW_OtherCashOutflow" display="CFW_OtherCashOutflow"/>
    <hyperlink ref="B46:B47" location="CFW_Financing" display="CFW_Financing"/>
    <hyperlink ref="B48" location="CFW_AccountsPayable" display="CFW_AccountsPayable"/>
    <hyperlink ref="B49" location="CFW_RepayCashAdvance" display="CFW_RepayCashAdvance"/>
    <hyperlink ref="B52" location="Operating_Loans" display="Operating_Loans"/>
    <hyperlink ref="B53" location="CFW_TermLoanInterest" display="CFW_TermLoanInterest"/>
    <hyperlink ref="B65" location="Invest_GrowingCrops" display="Invest_GrowingCrops"/>
    <hyperlink ref="B62" location="CropInv_Crops" display="CropInv_Crops"/>
    <hyperlink ref="B63" location="LivestockInv" display="LivestockInv"/>
    <hyperlink ref="B64" location="Farm_Supplies" display="Farm_Supplies"/>
    <hyperlink ref="B66" location="AccoutsReceivableNew" display="AccoutsReceivableNew"/>
    <hyperlink ref="B67" location="Accounts_Payable" display="Accounts_Payable"/>
    <hyperlink ref="B68" location="Term_Debts" display="Term_Debts"/>
    <hyperlink ref="B50:B51" location="CFW_LeasePayments" display="CFW_LeasePayments"/>
  </hyperlinks>
  <printOptions horizontalCentered="1"/>
  <pageMargins left="0.59" right="0.26" top="0.32" bottom="0.75" header="0" footer="0.33"/>
  <pageSetup fitToHeight="1" fitToWidth="1" horizontalDpi="300" verticalDpi="300" orientation="portrait" scale="84" r:id="rId5"/>
  <headerFooter alignWithMargins="0">
    <oddFooter>&amp;L&amp;D&amp;CPage &amp;P of &amp;N&amp;RManitoba Agriculture, Food and Rural Initiatives
&amp;"Arial,Italic"Farm Management</oddFooter>
  </headerFooter>
  <drawing r:id="rId4"/>
  <legacyDrawing r:id="rId3"/>
</worksheet>
</file>

<file path=xl/worksheets/sheet17.xml><?xml version="1.0" encoding="utf-8"?>
<worksheet xmlns="http://schemas.openxmlformats.org/spreadsheetml/2006/main" xmlns:r="http://schemas.openxmlformats.org/officeDocument/2006/relationships">
  <sheetPr codeName="Sheet1021"/>
  <dimension ref="A1:I184"/>
  <sheetViews>
    <sheetView showGridLines="0" showZeros="0" tabSelected="1" zoomScale="80" zoomScaleNormal="80" zoomScalePageLayoutView="0" workbookViewId="0" topLeftCell="A73">
      <selection activeCell="A73" sqref="A73"/>
    </sheetView>
  </sheetViews>
  <sheetFormatPr defaultColWidth="9.140625" defaultRowHeight="12.75"/>
  <cols>
    <col min="1" max="1" width="17.00390625" style="0" bestFit="1" customWidth="1"/>
    <col min="2" max="2" width="35.8515625" style="0" customWidth="1"/>
    <col min="3" max="8" width="11.28125" style="0" customWidth="1"/>
    <col min="9" max="9" width="10.57421875" style="0" bestFit="1" customWidth="1"/>
  </cols>
  <sheetData>
    <row r="1" spans="1:8" ht="16.5" hidden="1" thickTop="1">
      <c r="A1" s="1921" t="s">
        <v>319</v>
      </c>
      <c r="B1" s="1922"/>
      <c r="C1" s="1922"/>
      <c r="D1" s="1922"/>
      <c r="E1" s="1922"/>
      <c r="F1" s="1922"/>
      <c r="G1" s="1922"/>
      <c r="H1" s="1923"/>
    </row>
    <row r="2" spans="1:8" ht="25.5" hidden="1">
      <c r="A2" s="2014"/>
      <c r="B2" s="2015"/>
      <c r="C2" s="312" t="s">
        <v>96</v>
      </c>
      <c r="D2" s="539" t="s">
        <v>97</v>
      </c>
      <c r="E2" s="733" t="s">
        <v>97</v>
      </c>
      <c r="F2" s="539" t="s">
        <v>97</v>
      </c>
      <c r="G2" s="744" t="s">
        <v>97</v>
      </c>
      <c r="H2" s="745" t="s">
        <v>97</v>
      </c>
    </row>
    <row r="3" spans="1:8" ht="12.75" hidden="1">
      <c r="A3" s="2016"/>
      <c r="B3" s="2017"/>
      <c r="C3" s="313">
        <f>Cover!F8</f>
        <v>0</v>
      </c>
      <c r="D3" s="538">
        <f>YEAR($C$3)-1</f>
        <v>1899</v>
      </c>
      <c r="E3" s="734">
        <f>YEAR($C$3)-2</f>
        <v>1898</v>
      </c>
      <c r="F3" s="538">
        <f>YEAR($C$3)-3</f>
        <v>1897</v>
      </c>
      <c r="G3" s="746">
        <f>YEAR($C$3)-4</f>
        <v>1896</v>
      </c>
      <c r="H3" s="747">
        <f>YEAR($C$3)-5</f>
        <v>1895</v>
      </c>
    </row>
    <row r="4" spans="1:8" ht="12.75" hidden="1">
      <c r="A4" s="12" t="s">
        <v>93</v>
      </c>
      <c r="B4" s="714" t="str">
        <f>'Cash Flow'!B5</f>
        <v>Crop Sales</v>
      </c>
      <c r="C4" s="130">
        <f>'Cash Flow'!C5</f>
        <v>0</v>
      </c>
      <c r="D4" s="785">
        <v>1</v>
      </c>
      <c r="E4" s="785">
        <v>1</v>
      </c>
      <c r="F4" s="785">
        <v>1</v>
      </c>
      <c r="G4" s="785">
        <v>1</v>
      </c>
      <c r="H4" s="786">
        <v>1</v>
      </c>
    </row>
    <row r="5" spans="1:8" ht="12.75" hidden="1">
      <c r="A5" s="12"/>
      <c r="B5" s="714" t="str">
        <f>'Cash Flow'!B6</f>
        <v>Breeding Livestock Sales</v>
      </c>
      <c r="C5" s="184">
        <f>'Cash Flow'!C6</f>
        <v>0</v>
      </c>
      <c r="D5" s="785">
        <v>1</v>
      </c>
      <c r="E5" s="785">
        <v>1</v>
      </c>
      <c r="F5" s="785">
        <v>1</v>
      </c>
      <c r="G5" s="785">
        <v>1</v>
      </c>
      <c r="H5" s="786">
        <v>1</v>
      </c>
    </row>
    <row r="6" spans="1:8" ht="12.75" hidden="1">
      <c r="A6" s="12"/>
      <c r="B6" s="714" t="str">
        <f>'Cash Flow'!B7</f>
        <v>Market Livestock Sales</v>
      </c>
      <c r="C6" s="184">
        <f>'Cash Flow'!C7</f>
        <v>0</v>
      </c>
      <c r="D6" s="785">
        <v>1</v>
      </c>
      <c r="E6" s="785">
        <v>1</v>
      </c>
      <c r="F6" s="785">
        <v>1</v>
      </c>
      <c r="G6" s="785">
        <v>1</v>
      </c>
      <c r="H6" s="786">
        <v>1</v>
      </c>
    </row>
    <row r="7" spans="1:8" ht="12.75" hidden="1">
      <c r="A7" s="12"/>
      <c r="B7" s="714" t="str">
        <f>'Cash Flow'!B8</f>
        <v>Livestock Products</v>
      </c>
      <c r="C7" s="184">
        <f>'Cash Flow'!C8</f>
        <v>0</v>
      </c>
      <c r="D7" s="785">
        <v>1</v>
      </c>
      <c r="E7" s="785">
        <v>1</v>
      </c>
      <c r="F7" s="785">
        <v>1</v>
      </c>
      <c r="G7" s="785">
        <v>1</v>
      </c>
      <c r="H7" s="786">
        <v>1</v>
      </c>
    </row>
    <row r="8" spans="1:8" ht="12.75" hidden="1">
      <c r="A8" s="12"/>
      <c r="B8" s="714" t="str">
        <f>'Cash Flow'!B9</f>
        <v>Custom Work</v>
      </c>
      <c r="C8" s="184">
        <f>'Cash Flow'!C9</f>
        <v>0</v>
      </c>
      <c r="D8" s="785">
        <v>1</v>
      </c>
      <c r="E8" s="785">
        <v>1</v>
      </c>
      <c r="F8" s="785">
        <v>1</v>
      </c>
      <c r="G8" s="785">
        <v>1</v>
      </c>
      <c r="H8" s="786">
        <v>1</v>
      </c>
    </row>
    <row r="9" spans="1:8" ht="12.75" hidden="1">
      <c r="A9" s="12"/>
      <c r="B9" s="714" t="str">
        <f>'Cash Flow'!B10</f>
        <v>Accounts Receivable</v>
      </c>
      <c r="C9" s="184">
        <f>'Cash Flow'!C10</f>
        <v>0</v>
      </c>
      <c r="D9" s="785">
        <v>1</v>
      </c>
      <c r="E9" s="785">
        <v>1</v>
      </c>
      <c r="F9" s="785">
        <v>1</v>
      </c>
      <c r="G9" s="785">
        <v>1</v>
      </c>
      <c r="H9" s="786">
        <v>1</v>
      </c>
    </row>
    <row r="10" spans="1:8" ht="12.75" hidden="1">
      <c r="A10" s="12"/>
      <c r="B10" s="714" t="str">
        <f>'Cash Flow'!B11</f>
        <v>Other Farm Income</v>
      </c>
      <c r="C10" s="184">
        <f>'Cash Flow'!C11</f>
        <v>0</v>
      </c>
      <c r="D10" s="785">
        <v>1</v>
      </c>
      <c r="E10" s="785">
        <v>1</v>
      </c>
      <c r="F10" s="785">
        <v>1</v>
      </c>
      <c r="G10" s="785">
        <v>1</v>
      </c>
      <c r="H10" s="786">
        <v>1</v>
      </c>
    </row>
    <row r="11" spans="1:8" ht="12.75" hidden="1">
      <c r="A11" s="1928" t="s">
        <v>114</v>
      </c>
      <c r="B11" s="1929"/>
      <c r="C11" s="185">
        <f aca="true" t="shared" si="0" ref="C11:H11">SUM(C4:C10)</f>
        <v>0</v>
      </c>
      <c r="D11" s="185">
        <f t="shared" si="0"/>
        <v>7</v>
      </c>
      <c r="E11" s="185">
        <f t="shared" si="0"/>
        <v>7</v>
      </c>
      <c r="F11" s="185">
        <f t="shared" si="0"/>
        <v>7</v>
      </c>
      <c r="G11" s="185">
        <f t="shared" si="0"/>
        <v>7</v>
      </c>
      <c r="H11" s="90">
        <f t="shared" si="0"/>
        <v>7</v>
      </c>
    </row>
    <row r="12" spans="1:8" ht="12.75" hidden="1">
      <c r="A12" s="12"/>
      <c r="B12" s="700"/>
      <c r="C12" s="1917"/>
      <c r="D12" s="1917"/>
      <c r="E12" s="1917"/>
      <c r="F12" s="1917"/>
      <c r="G12" s="1917"/>
      <c r="H12" s="1918"/>
    </row>
    <row r="13" spans="1:8" ht="12.75" hidden="1">
      <c r="A13" s="22" t="s">
        <v>94</v>
      </c>
      <c r="B13" s="21"/>
      <c r="C13" s="1919"/>
      <c r="D13" s="1919"/>
      <c r="E13" s="1919"/>
      <c r="F13" s="1919"/>
      <c r="G13" s="1919"/>
      <c r="H13" s="1920"/>
    </row>
    <row r="14" spans="1:8" ht="12.75" hidden="1">
      <c r="A14" s="59" t="s">
        <v>79</v>
      </c>
      <c r="B14" s="737" t="str">
        <f>'Cash Flow'!B20</f>
        <v>Seed Purchases, Cleaning and Treatment</v>
      </c>
      <c r="C14" s="184">
        <f>'Cash Flow'!C20</f>
        <v>0</v>
      </c>
      <c r="D14" s="785">
        <v>1</v>
      </c>
      <c r="E14" s="785">
        <v>1</v>
      </c>
      <c r="F14" s="785">
        <v>1</v>
      </c>
      <c r="G14" s="785">
        <v>1</v>
      </c>
      <c r="H14" s="786">
        <v>1</v>
      </c>
    </row>
    <row r="15" spans="1:8" ht="12.75" hidden="1">
      <c r="A15" s="59"/>
      <c r="B15" s="737" t="str">
        <f>'Cash Flow'!B21</f>
        <v>Fertilizer</v>
      </c>
      <c r="C15" s="184">
        <f>'Cash Flow'!C21</f>
        <v>0</v>
      </c>
      <c r="D15" s="785">
        <v>1</v>
      </c>
      <c r="E15" s="785">
        <v>1</v>
      </c>
      <c r="F15" s="785">
        <v>1</v>
      </c>
      <c r="G15" s="785">
        <v>1</v>
      </c>
      <c r="H15" s="786">
        <v>1</v>
      </c>
    </row>
    <row r="16" spans="1:8" ht="12.75" hidden="1">
      <c r="A16" s="59"/>
      <c r="B16" s="737" t="str">
        <f>'Cash Flow'!B22</f>
        <v>Chemicals (Weed &amp; Insect Sprays)</v>
      </c>
      <c r="C16" s="184">
        <f>'Cash Flow'!C22</f>
        <v>0</v>
      </c>
      <c r="D16" s="785">
        <v>1</v>
      </c>
      <c r="E16" s="785">
        <v>1</v>
      </c>
      <c r="F16" s="785">
        <v>1</v>
      </c>
      <c r="G16" s="785">
        <v>1</v>
      </c>
      <c r="H16" s="786">
        <v>1</v>
      </c>
    </row>
    <row r="17" spans="1:8" ht="12.75" hidden="1">
      <c r="A17" s="59"/>
      <c r="B17" s="737" t="str">
        <f>'Cash Flow'!B23</f>
        <v>Hail &amp; Crop Insurance</v>
      </c>
      <c r="C17" s="184">
        <f>'Cash Flow'!C23</f>
        <v>0</v>
      </c>
      <c r="D17" s="785">
        <v>1</v>
      </c>
      <c r="E17" s="785">
        <v>1</v>
      </c>
      <c r="F17" s="785">
        <v>1</v>
      </c>
      <c r="G17" s="785">
        <v>1</v>
      </c>
      <c r="H17" s="786">
        <v>1</v>
      </c>
    </row>
    <row r="18" spans="1:8" ht="12.75" hidden="1">
      <c r="A18" s="59"/>
      <c r="B18" s="737" t="str">
        <f>'Cash Flow'!B24</f>
        <v>Other Crop Expenses</v>
      </c>
      <c r="C18" s="184">
        <f>'Cash Flow'!C24</f>
        <v>0</v>
      </c>
      <c r="D18" s="785">
        <v>1</v>
      </c>
      <c r="E18" s="785">
        <v>1</v>
      </c>
      <c r="F18" s="785">
        <v>1</v>
      </c>
      <c r="G18" s="785">
        <v>1</v>
      </c>
      <c r="H18" s="786">
        <v>1</v>
      </c>
    </row>
    <row r="19" spans="1:8" ht="12.75" hidden="1">
      <c r="A19" s="59"/>
      <c r="B19" s="1915"/>
      <c r="C19" s="1915"/>
      <c r="D19" s="1915"/>
      <c r="E19" s="1915"/>
      <c r="F19" s="1915"/>
      <c r="G19" s="1915"/>
      <c r="H19" s="1916"/>
    </row>
    <row r="20" spans="1:8" ht="12.75" hidden="1">
      <c r="A20" s="59" t="s">
        <v>82</v>
      </c>
      <c r="B20" s="737" t="str">
        <f>'Cash Flow'!B25</f>
        <v>Feed Purchases - Grain &amp; Hay</v>
      </c>
      <c r="C20" s="184">
        <f>'Cash Flow'!C25</f>
        <v>0</v>
      </c>
      <c r="D20" s="785">
        <v>1</v>
      </c>
      <c r="E20" s="785">
        <v>1</v>
      </c>
      <c r="F20" s="785">
        <v>1</v>
      </c>
      <c r="G20" s="785">
        <v>1</v>
      </c>
      <c r="H20" s="786">
        <v>1</v>
      </c>
    </row>
    <row r="21" spans="1:8" ht="12.75" hidden="1">
      <c r="A21" s="59"/>
      <c r="B21" s="737" t="str">
        <f>'Cash Flow'!B26</f>
        <v>Feed Purchases - Commercial</v>
      </c>
      <c r="C21" s="184">
        <f>'Cash Flow'!C26</f>
        <v>0</v>
      </c>
      <c r="D21" s="785">
        <v>1</v>
      </c>
      <c r="E21" s="785">
        <v>1</v>
      </c>
      <c r="F21" s="785">
        <v>1</v>
      </c>
      <c r="G21" s="785">
        <v>1</v>
      </c>
      <c r="H21" s="786">
        <v>1</v>
      </c>
    </row>
    <row r="22" spans="1:8" ht="12.75" hidden="1">
      <c r="A22" s="59"/>
      <c r="B22" s="737" t="str">
        <f>'Cash Flow'!B27</f>
        <v>Salt, Minerals, Vitamins</v>
      </c>
      <c r="C22" s="184">
        <f>'Cash Flow'!C27</f>
        <v>0</v>
      </c>
      <c r="D22" s="785">
        <v>1</v>
      </c>
      <c r="E22" s="785">
        <v>1</v>
      </c>
      <c r="F22" s="785">
        <v>1</v>
      </c>
      <c r="G22" s="785">
        <v>1</v>
      </c>
      <c r="H22" s="786">
        <v>1</v>
      </c>
    </row>
    <row r="23" spans="1:8" ht="12.75" hidden="1">
      <c r="A23" s="59"/>
      <c r="B23" s="737" t="str">
        <f>'Cash Flow'!B28</f>
        <v>Pasture Rent</v>
      </c>
      <c r="C23" s="184">
        <f>'Cash Flow'!C28</f>
        <v>0</v>
      </c>
      <c r="D23" s="785">
        <v>1</v>
      </c>
      <c r="E23" s="785">
        <v>1</v>
      </c>
      <c r="F23" s="785">
        <v>1</v>
      </c>
      <c r="G23" s="785">
        <v>1</v>
      </c>
      <c r="H23" s="786">
        <v>1</v>
      </c>
    </row>
    <row r="24" spans="1:8" ht="12.75" hidden="1">
      <c r="A24" s="59"/>
      <c r="B24" s="737" t="str">
        <f>'Cash Flow'!B29</f>
        <v>Containers and Twine</v>
      </c>
      <c r="C24" s="184">
        <f>'Cash Flow'!C29</f>
        <v>0</v>
      </c>
      <c r="D24" s="785">
        <v>1</v>
      </c>
      <c r="E24" s="785">
        <v>1</v>
      </c>
      <c r="F24" s="785">
        <v>1</v>
      </c>
      <c r="G24" s="785">
        <v>1</v>
      </c>
      <c r="H24" s="786">
        <v>1</v>
      </c>
    </row>
    <row r="25" spans="1:8" ht="12.75" hidden="1">
      <c r="A25" s="59"/>
      <c r="B25" s="737" t="str">
        <f>'Cash Flow'!B30</f>
        <v>Breeding Fees, Vet Fees, Drugs</v>
      </c>
      <c r="C25" s="184">
        <f>'Cash Flow'!C30</f>
        <v>0</v>
      </c>
      <c r="D25" s="785">
        <v>1</v>
      </c>
      <c r="E25" s="785">
        <v>1</v>
      </c>
      <c r="F25" s="785">
        <v>1</v>
      </c>
      <c r="G25" s="785">
        <v>1</v>
      </c>
      <c r="H25" s="786">
        <v>1</v>
      </c>
    </row>
    <row r="26" spans="1:8" ht="12.75" hidden="1">
      <c r="A26" s="59"/>
      <c r="B26" s="737" t="str">
        <f>'Cash Flow'!B31</f>
        <v>Purchase of Breeding Stock</v>
      </c>
      <c r="C26" s="184">
        <f>'Cash Flow'!C31</f>
        <v>0</v>
      </c>
      <c r="D26" s="785">
        <v>1</v>
      </c>
      <c r="E26" s="785">
        <v>1</v>
      </c>
      <c r="F26" s="785">
        <v>1</v>
      </c>
      <c r="G26" s="785">
        <v>1</v>
      </c>
      <c r="H26" s="786">
        <v>1</v>
      </c>
    </row>
    <row r="27" spans="1:8" ht="12.75" hidden="1">
      <c r="A27" s="59"/>
      <c r="B27" s="737" t="str">
        <f>'Cash Flow'!B32</f>
        <v>Purchase of Market Livestock</v>
      </c>
      <c r="C27" s="184">
        <f>'Cash Flow'!C32</f>
        <v>0</v>
      </c>
      <c r="D27" s="785">
        <v>1</v>
      </c>
      <c r="E27" s="785">
        <v>1</v>
      </c>
      <c r="F27" s="785">
        <v>1</v>
      </c>
      <c r="G27" s="785">
        <v>1</v>
      </c>
      <c r="H27" s="786">
        <v>1</v>
      </c>
    </row>
    <row r="28" spans="1:8" ht="12.75" hidden="1">
      <c r="A28" s="59"/>
      <c r="B28" s="737" t="str">
        <f>'Cash Flow'!B33</f>
        <v>Marketing Charges</v>
      </c>
      <c r="C28" s="184">
        <f>'Cash Flow'!C33</f>
        <v>0</v>
      </c>
      <c r="D28" s="785">
        <v>1</v>
      </c>
      <c r="E28" s="785">
        <v>1</v>
      </c>
      <c r="F28" s="785">
        <v>1</v>
      </c>
      <c r="G28" s="785">
        <v>1</v>
      </c>
      <c r="H28" s="786">
        <v>1</v>
      </c>
    </row>
    <row r="29" spans="1:8" ht="12.75" hidden="1">
      <c r="A29" s="59"/>
      <c r="B29" s="737" t="str">
        <f>'Cash Flow'!B34</f>
        <v>Other Livestock Expenses</v>
      </c>
      <c r="C29" s="184">
        <f>'Cash Flow'!C34</f>
        <v>0</v>
      </c>
      <c r="D29" s="785">
        <v>1</v>
      </c>
      <c r="E29" s="785">
        <v>1</v>
      </c>
      <c r="F29" s="785">
        <v>1</v>
      </c>
      <c r="G29" s="785">
        <v>1</v>
      </c>
      <c r="H29" s="786">
        <v>1</v>
      </c>
    </row>
    <row r="30" spans="1:8" ht="12.75" hidden="1">
      <c r="A30" s="59"/>
      <c r="B30" s="1915"/>
      <c r="C30" s="1915"/>
      <c r="D30" s="1915"/>
      <c r="E30" s="1915"/>
      <c r="F30" s="1915"/>
      <c r="G30" s="1915"/>
      <c r="H30" s="1916"/>
    </row>
    <row r="31" spans="1:8" ht="12.75" hidden="1">
      <c r="A31" s="1927" t="s">
        <v>87</v>
      </c>
      <c r="B31" s="737" t="str">
        <f>'Cash Flow'!B35</f>
        <v>Fuel, Oil, Grease</v>
      </c>
      <c r="C31" s="184">
        <f>'Cash Flow'!C35</f>
        <v>0</v>
      </c>
      <c r="D31" s="785">
        <v>1</v>
      </c>
      <c r="E31" s="785">
        <v>1</v>
      </c>
      <c r="F31" s="785">
        <v>1</v>
      </c>
      <c r="G31" s="785">
        <v>1</v>
      </c>
      <c r="H31" s="786">
        <v>1</v>
      </c>
    </row>
    <row r="32" spans="1:8" ht="12.75" hidden="1">
      <c r="A32" s="1927"/>
      <c r="B32" s="737" t="str">
        <f>'Cash Flow'!B36</f>
        <v>Equipment Repair</v>
      </c>
      <c r="C32" s="184">
        <f>'Cash Flow'!C36</f>
        <v>0</v>
      </c>
      <c r="D32" s="785">
        <v>1</v>
      </c>
      <c r="E32" s="785">
        <v>1</v>
      </c>
      <c r="F32" s="785">
        <v>1</v>
      </c>
      <c r="G32" s="785">
        <v>1</v>
      </c>
      <c r="H32" s="786">
        <v>1</v>
      </c>
    </row>
    <row r="33" spans="1:8" ht="12.75" hidden="1">
      <c r="A33" s="1927"/>
      <c r="B33" s="737" t="str">
        <f>'Cash Flow'!B37</f>
        <v>Custom Work</v>
      </c>
      <c r="C33" s="184">
        <f>'Cash Flow'!C37</f>
        <v>0</v>
      </c>
      <c r="D33" s="785">
        <v>1</v>
      </c>
      <c r="E33" s="785">
        <v>1</v>
      </c>
      <c r="F33" s="785">
        <v>1</v>
      </c>
      <c r="G33" s="785">
        <v>1</v>
      </c>
      <c r="H33" s="786">
        <v>1</v>
      </c>
    </row>
    <row r="34" spans="1:8" ht="12.75" hidden="1">
      <c r="A34" s="1927"/>
      <c r="B34" s="1915"/>
      <c r="C34" s="1915"/>
      <c r="D34" s="1915"/>
      <c r="E34" s="1915"/>
      <c r="F34" s="1915"/>
      <c r="G34" s="1915"/>
      <c r="H34" s="1916"/>
    </row>
    <row r="35" spans="1:8" ht="12.75" hidden="1">
      <c r="A35" s="59" t="s">
        <v>89</v>
      </c>
      <c r="B35" s="737" t="str">
        <f>'Cash Flow'!B38</f>
        <v>Shop Supplies, Small Tools</v>
      </c>
      <c r="C35" s="184">
        <f>'Cash Flow'!C38</f>
        <v>0</v>
      </c>
      <c r="D35" s="785">
        <v>1</v>
      </c>
      <c r="E35" s="785">
        <v>1</v>
      </c>
      <c r="F35" s="785">
        <v>1</v>
      </c>
      <c r="G35" s="785">
        <v>1</v>
      </c>
      <c r="H35" s="786">
        <v>1</v>
      </c>
    </row>
    <row r="36" spans="1:8" ht="12.75" hidden="1">
      <c r="A36" s="59"/>
      <c r="B36" s="737" t="str">
        <f>'Cash Flow'!B39</f>
        <v>Hydro, Telephone</v>
      </c>
      <c r="C36" s="184">
        <f>'Cash Flow'!C39</f>
        <v>0</v>
      </c>
      <c r="D36" s="785">
        <v>1</v>
      </c>
      <c r="E36" s="785">
        <v>1</v>
      </c>
      <c r="F36" s="785">
        <v>1</v>
      </c>
      <c r="G36" s="785">
        <v>1</v>
      </c>
      <c r="H36" s="786">
        <v>1</v>
      </c>
    </row>
    <row r="37" spans="1:8" ht="12.75" hidden="1">
      <c r="A37" s="59"/>
      <c r="B37" s="737" t="str">
        <f>'Cash Flow'!B40</f>
        <v>Hired Labour</v>
      </c>
      <c r="C37" s="184">
        <f>'Cash Flow'!C40</f>
        <v>0</v>
      </c>
      <c r="D37" s="785">
        <v>1</v>
      </c>
      <c r="E37" s="785">
        <v>1</v>
      </c>
      <c r="F37" s="785">
        <v>1</v>
      </c>
      <c r="G37" s="785">
        <v>1</v>
      </c>
      <c r="H37" s="786">
        <v>1</v>
      </c>
    </row>
    <row r="38" spans="1:8" ht="12.75" hidden="1">
      <c r="A38" s="59"/>
      <c r="B38" s="737" t="str">
        <f>'Cash Flow'!B41</f>
        <v>Property Taxes</v>
      </c>
      <c r="C38" s="184">
        <f>'Cash Flow'!C41</f>
        <v>0</v>
      </c>
      <c r="D38" s="785">
        <v>1</v>
      </c>
      <c r="E38" s="785">
        <v>1</v>
      </c>
      <c r="F38" s="785">
        <v>1</v>
      </c>
      <c r="G38" s="785">
        <v>1</v>
      </c>
      <c r="H38" s="786">
        <v>1</v>
      </c>
    </row>
    <row r="39" spans="1:8" ht="12.75" hidden="1">
      <c r="A39" s="59"/>
      <c r="B39" s="737" t="str">
        <f>'Cash Flow'!B42</f>
        <v>Building Insurance</v>
      </c>
      <c r="C39" s="184">
        <f>'Cash Flow'!C42</f>
        <v>0</v>
      </c>
      <c r="D39" s="785">
        <v>1</v>
      </c>
      <c r="E39" s="785">
        <v>1</v>
      </c>
      <c r="F39" s="785">
        <v>1</v>
      </c>
      <c r="G39" s="785">
        <v>1</v>
      </c>
      <c r="H39" s="786">
        <v>1</v>
      </c>
    </row>
    <row r="40" spans="1:8" ht="12.75" hidden="1">
      <c r="A40" s="59"/>
      <c r="B40" s="737" t="str">
        <f>'Cash Flow'!B43</f>
        <v>Building and Fence Repairs</v>
      </c>
      <c r="C40" s="184">
        <f>'Cash Flow'!C43</f>
        <v>0</v>
      </c>
      <c r="D40" s="785">
        <v>1</v>
      </c>
      <c r="E40" s="785">
        <v>1</v>
      </c>
      <c r="F40" s="785">
        <v>1</v>
      </c>
      <c r="G40" s="785">
        <v>1</v>
      </c>
      <c r="H40" s="786">
        <v>1</v>
      </c>
    </row>
    <row r="41" spans="1:8" ht="12.75" hidden="1">
      <c r="A41" s="59"/>
      <c r="B41" s="737" t="str">
        <f>'Cash Flow'!B44</f>
        <v>Vehicle Registration/Insurance</v>
      </c>
      <c r="C41" s="184">
        <f>'Cash Flow'!C44</f>
        <v>0</v>
      </c>
      <c r="D41" s="785">
        <v>1</v>
      </c>
      <c r="E41" s="785">
        <v>1</v>
      </c>
      <c r="F41" s="785">
        <v>1</v>
      </c>
      <c r="G41" s="785">
        <v>1</v>
      </c>
      <c r="H41" s="786">
        <v>1</v>
      </c>
    </row>
    <row r="42" spans="1:8" ht="12.75" hidden="1">
      <c r="A42" s="59"/>
      <c r="B42" s="737" t="str">
        <f>'Cash Flow'!B45</f>
        <v>Professional Fees</v>
      </c>
      <c r="C42" s="184">
        <f>'Cash Flow'!C45</f>
        <v>0</v>
      </c>
      <c r="D42" s="785">
        <v>1</v>
      </c>
      <c r="E42" s="785">
        <v>1</v>
      </c>
      <c r="F42" s="785">
        <v>1</v>
      </c>
      <c r="G42" s="785">
        <v>1</v>
      </c>
      <c r="H42" s="786">
        <v>1</v>
      </c>
    </row>
    <row r="43" spans="1:8" ht="12.75" hidden="1">
      <c r="A43" s="59"/>
      <c r="B43" s="737" t="str">
        <f>'Cash Flow'!B46</f>
        <v>Office Expenses</v>
      </c>
      <c r="C43" s="184">
        <f>'Cash Flow'!C46</f>
        <v>0</v>
      </c>
      <c r="D43" s="785">
        <v>1</v>
      </c>
      <c r="E43" s="785">
        <v>1</v>
      </c>
      <c r="F43" s="785">
        <v>1</v>
      </c>
      <c r="G43" s="785">
        <v>1</v>
      </c>
      <c r="H43" s="786">
        <v>1</v>
      </c>
    </row>
    <row r="44" spans="1:8" ht="12.75" hidden="1">
      <c r="A44" s="59"/>
      <c r="B44" s="737" t="str">
        <f>'Cash Flow'!B47</f>
        <v>Other Farm Expenses</v>
      </c>
      <c r="C44" s="184">
        <f>'Cash Flow'!C47</f>
        <v>0</v>
      </c>
      <c r="D44" s="785">
        <v>1</v>
      </c>
      <c r="E44" s="785">
        <v>1</v>
      </c>
      <c r="F44" s="785">
        <v>1</v>
      </c>
      <c r="G44" s="785">
        <v>1</v>
      </c>
      <c r="H44" s="786">
        <v>1</v>
      </c>
    </row>
    <row r="45" spans="1:8" ht="12.75" hidden="1">
      <c r="A45" s="59"/>
      <c r="B45" s="1915"/>
      <c r="C45" s="1915"/>
      <c r="D45" s="1915"/>
      <c r="E45" s="1915"/>
      <c r="F45" s="1915"/>
      <c r="G45" s="1915"/>
      <c r="H45" s="1916"/>
    </row>
    <row r="46" spans="1:8" ht="12.75" hidden="1">
      <c r="A46" s="59" t="s">
        <v>95</v>
      </c>
      <c r="B46" s="737" t="str">
        <f>'Cash Flow'!B48</f>
        <v>Annual Cash Rent (Leased Land)</v>
      </c>
      <c r="C46" s="184">
        <f>'Cash Flow'!C48</f>
        <v>0</v>
      </c>
      <c r="D46" s="785">
        <v>1</v>
      </c>
      <c r="E46" s="785">
        <v>1</v>
      </c>
      <c r="F46" s="785">
        <v>1</v>
      </c>
      <c r="G46" s="785">
        <v>1</v>
      </c>
      <c r="H46" s="786">
        <v>1</v>
      </c>
    </row>
    <row r="47" spans="1:8" ht="12.75" hidden="1">
      <c r="A47" s="59"/>
      <c r="B47" s="737" t="e">
        <f>'Cash Flow'!#REF!</f>
        <v>#REF!</v>
      </c>
      <c r="C47" s="184" t="e">
        <f>'Cash Flow'!#REF!</f>
        <v>#REF!</v>
      </c>
      <c r="D47" s="785">
        <v>1</v>
      </c>
      <c r="E47" s="785">
        <v>1</v>
      </c>
      <c r="F47" s="785">
        <v>1</v>
      </c>
      <c r="G47" s="785">
        <v>1</v>
      </c>
      <c r="H47" s="786">
        <v>1</v>
      </c>
    </row>
    <row r="48" spans="1:8" ht="12.75" hidden="1">
      <c r="A48" s="59"/>
      <c r="B48" s="737" t="str">
        <f>'Cash Flow'!B49</f>
        <v>Accounts Payable (P+I)</v>
      </c>
      <c r="C48" s="184">
        <f>'Cash Flow'!C49</f>
        <v>0</v>
      </c>
      <c r="D48" s="785">
        <v>1</v>
      </c>
      <c r="E48" s="785">
        <v>1</v>
      </c>
      <c r="F48" s="785">
        <v>1</v>
      </c>
      <c r="G48" s="785">
        <v>1</v>
      </c>
      <c r="H48" s="786">
        <v>1</v>
      </c>
    </row>
    <row r="49" spans="1:8" ht="12.75" hidden="1">
      <c r="A49" s="59"/>
      <c r="B49" s="738" t="str">
        <f>'Cash Flow'!B50</f>
        <v>Repayment of Cash Advances: Interest</v>
      </c>
      <c r="C49" s="184">
        <f>'Cash Flow'!C50</f>
        <v>0</v>
      </c>
      <c r="D49" s="785">
        <v>1</v>
      </c>
      <c r="E49" s="785">
        <v>1</v>
      </c>
      <c r="F49" s="785">
        <v>1</v>
      </c>
      <c r="G49" s="785">
        <v>1</v>
      </c>
      <c r="H49" s="786">
        <v>1</v>
      </c>
    </row>
    <row r="50" spans="1:8" ht="12.75" hidden="1">
      <c r="A50" s="59"/>
      <c r="B50" s="739" t="s">
        <v>435</v>
      </c>
      <c r="C50" s="184">
        <f>'Cash Flow'!C52</f>
        <v>0</v>
      </c>
      <c r="D50" s="785">
        <v>1</v>
      </c>
      <c r="E50" s="785">
        <v>1</v>
      </c>
      <c r="F50" s="785">
        <v>1</v>
      </c>
      <c r="G50" s="785">
        <v>1</v>
      </c>
      <c r="H50" s="786">
        <v>1</v>
      </c>
    </row>
    <row r="51" spans="1:8" ht="12.75" hidden="1">
      <c r="A51" s="59"/>
      <c r="B51" s="739" t="s">
        <v>436</v>
      </c>
      <c r="C51" s="184">
        <f>'Cash Flow'!C53</f>
        <v>0</v>
      </c>
      <c r="D51" s="785">
        <v>1</v>
      </c>
      <c r="E51" s="785">
        <v>1</v>
      </c>
      <c r="F51" s="785">
        <v>1</v>
      </c>
      <c r="G51" s="785">
        <v>1</v>
      </c>
      <c r="H51" s="786">
        <v>1</v>
      </c>
    </row>
    <row r="52" spans="1:8" ht="12.75" hidden="1">
      <c r="A52" s="59"/>
      <c r="B52" s="737" t="s">
        <v>91</v>
      </c>
      <c r="C52" s="184">
        <f>-'Cash Flow'!C65</f>
        <v>0</v>
      </c>
      <c r="D52" s="785">
        <v>1</v>
      </c>
      <c r="E52" s="785">
        <v>1</v>
      </c>
      <c r="F52" s="785">
        <v>1</v>
      </c>
      <c r="G52" s="785">
        <v>1</v>
      </c>
      <c r="H52" s="786">
        <v>1</v>
      </c>
    </row>
    <row r="53" spans="1:8" ht="12.75" hidden="1">
      <c r="A53" s="59"/>
      <c r="B53" s="737" t="s">
        <v>92</v>
      </c>
      <c r="C53" s="184">
        <f>'Cash Flow'!C55</f>
        <v>0</v>
      </c>
      <c r="D53" s="785">
        <v>1</v>
      </c>
      <c r="E53" s="785">
        <v>1</v>
      </c>
      <c r="F53" s="785">
        <v>1</v>
      </c>
      <c r="G53" s="785">
        <v>1</v>
      </c>
      <c r="H53" s="786">
        <v>1</v>
      </c>
    </row>
    <row r="54" spans="1:8" ht="12.75" hidden="1">
      <c r="A54" s="1928" t="s">
        <v>115</v>
      </c>
      <c r="B54" s="1929"/>
      <c r="C54" s="185" t="e">
        <f aca="true" t="shared" si="1" ref="C54:H54">SUM(C14:C53)</f>
        <v>#REF!</v>
      </c>
      <c r="D54" s="185">
        <f t="shared" si="1"/>
        <v>36</v>
      </c>
      <c r="E54" s="185">
        <f t="shared" si="1"/>
        <v>36</v>
      </c>
      <c r="F54" s="185">
        <f t="shared" si="1"/>
        <v>36</v>
      </c>
      <c r="G54" s="185">
        <f t="shared" si="1"/>
        <v>36</v>
      </c>
      <c r="H54" s="90">
        <f t="shared" si="1"/>
        <v>36</v>
      </c>
    </row>
    <row r="55" spans="1:8" ht="12.75" hidden="1">
      <c r="A55" s="179"/>
      <c r="B55" s="186"/>
      <c r="C55" s="1934"/>
      <c r="D55" s="1934"/>
      <c r="E55" s="1934"/>
      <c r="F55" s="1934"/>
      <c r="G55" s="1934"/>
      <c r="H55" s="1935"/>
    </row>
    <row r="56" spans="1:8" ht="13.5" hidden="1" thickBot="1">
      <c r="A56" s="727"/>
      <c r="B56" s="728" t="s">
        <v>116</v>
      </c>
      <c r="C56" s="95" t="e">
        <f aca="true" t="shared" si="2" ref="C56:H56">+C11-C54</f>
        <v>#REF!</v>
      </c>
      <c r="D56" s="95">
        <f t="shared" si="2"/>
        <v>-29</v>
      </c>
      <c r="E56" s="237">
        <f t="shared" si="2"/>
        <v>-29</v>
      </c>
      <c r="F56" s="95">
        <f t="shared" si="2"/>
        <v>-29</v>
      </c>
      <c r="G56" s="95">
        <f t="shared" si="2"/>
        <v>-29</v>
      </c>
      <c r="H56" s="89">
        <f t="shared" si="2"/>
        <v>-29</v>
      </c>
    </row>
    <row r="57" spans="1:8" ht="14.25" hidden="1" thickBot="1" thickTop="1">
      <c r="A57" s="3"/>
      <c r="B57" s="3"/>
      <c r="C57" s="3"/>
      <c r="D57" s="21"/>
      <c r="E57" s="21"/>
      <c r="F57" s="21"/>
      <c r="G57" s="3"/>
      <c r="H57" s="359"/>
    </row>
    <row r="58" spans="1:8" ht="18.75" customHeight="1" hidden="1" thickTop="1">
      <c r="A58" s="1924" t="s">
        <v>296</v>
      </c>
      <c r="B58" s="1925"/>
      <c r="C58" s="1925"/>
      <c r="D58" s="1925"/>
      <c r="E58" s="1925"/>
      <c r="F58" s="1925"/>
      <c r="G58" s="1925"/>
      <c r="H58" s="1926"/>
    </row>
    <row r="59" spans="1:8" ht="12.75" hidden="1">
      <c r="A59" s="741"/>
      <c r="B59" s="3"/>
      <c r="C59" s="3"/>
      <c r="D59" s="21"/>
      <c r="E59" s="21"/>
      <c r="F59" s="21"/>
      <c r="G59" s="21"/>
      <c r="H59" s="17"/>
    </row>
    <row r="60" spans="1:8" ht="12.75" hidden="1">
      <c r="A60" s="24"/>
      <c r="B60" s="23" t="s">
        <v>437</v>
      </c>
      <c r="C60" s="511" t="e">
        <f aca="true" t="shared" si="3" ref="C60:H60">C56</f>
        <v>#REF!</v>
      </c>
      <c r="D60" s="511">
        <f t="shared" si="3"/>
        <v>-29</v>
      </c>
      <c r="E60" s="511">
        <f t="shared" si="3"/>
        <v>-29</v>
      </c>
      <c r="F60" s="511">
        <f t="shared" si="3"/>
        <v>-29</v>
      </c>
      <c r="G60" s="511">
        <f t="shared" si="3"/>
        <v>-29</v>
      </c>
      <c r="H60" s="91">
        <f t="shared" si="3"/>
        <v>-29</v>
      </c>
    </row>
    <row r="61" spans="1:8" ht="12.75" hidden="1">
      <c r="A61" s="24"/>
      <c r="B61" s="3"/>
      <c r="C61" s="730"/>
      <c r="D61" s="701"/>
      <c r="E61" s="701"/>
      <c r="F61" s="701"/>
      <c r="G61" s="701"/>
      <c r="H61" s="702"/>
    </row>
    <row r="62" spans="1:8" s="3" customFormat="1" ht="12.75" hidden="1">
      <c r="A62" s="62" t="s">
        <v>180</v>
      </c>
      <c r="B62" s="729" t="s">
        <v>179</v>
      </c>
      <c r="C62" s="184">
        <f>+Crop!Q38-Crop!D38</f>
        <v>0</v>
      </c>
      <c r="D62" s="785">
        <v>1</v>
      </c>
      <c r="E62" s="785">
        <v>1</v>
      </c>
      <c r="F62" s="785">
        <v>1</v>
      </c>
      <c r="G62" s="785">
        <v>1</v>
      </c>
      <c r="H62" s="786">
        <v>1</v>
      </c>
    </row>
    <row r="63" spans="1:8" s="3" customFormat="1" ht="12.75" hidden="1">
      <c r="A63" s="24"/>
      <c r="B63" s="729" t="s">
        <v>181</v>
      </c>
      <c r="C63" s="184">
        <f>(Livestock!V15+Livestock!V26)-(Livestock!E15+Livestock!E26)</f>
        <v>0</v>
      </c>
      <c r="D63" s="785">
        <v>1</v>
      </c>
      <c r="E63" s="785">
        <v>1</v>
      </c>
      <c r="F63" s="785">
        <v>1</v>
      </c>
      <c r="G63" s="785">
        <v>1</v>
      </c>
      <c r="H63" s="786">
        <v>1</v>
      </c>
    </row>
    <row r="64" spans="1:8" s="3" customFormat="1" ht="12.75" hidden="1">
      <c r="A64" s="24"/>
      <c r="B64" s="729" t="s">
        <v>182</v>
      </c>
      <c r="C64" s="762">
        <f>Inventory!I27-Inventory!H27</f>
        <v>0</v>
      </c>
      <c r="D64" s="785">
        <v>1</v>
      </c>
      <c r="E64" s="785">
        <v>1</v>
      </c>
      <c r="F64" s="785">
        <v>1</v>
      </c>
      <c r="G64" s="785">
        <v>1</v>
      </c>
      <c r="H64" s="786">
        <v>1</v>
      </c>
    </row>
    <row r="65" spans="1:8" s="3" customFormat="1" ht="12.75" hidden="1">
      <c r="A65" s="24"/>
      <c r="B65" s="740" t="s">
        <v>184</v>
      </c>
      <c r="C65" s="184">
        <f>Inventory!I36-Inventory!H36</f>
        <v>0</v>
      </c>
      <c r="D65" s="785">
        <v>1</v>
      </c>
      <c r="E65" s="785">
        <v>1</v>
      </c>
      <c r="F65" s="785">
        <v>1</v>
      </c>
      <c r="G65" s="785">
        <v>1</v>
      </c>
      <c r="H65" s="786">
        <v>1</v>
      </c>
    </row>
    <row r="66" spans="1:8" s="3" customFormat="1" ht="12.75" hidden="1">
      <c r="A66" s="24"/>
      <c r="B66" s="729" t="s">
        <v>185</v>
      </c>
      <c r="C66" s="184">
        <f>Inventory!I71-Inventory!D71</f>
        <v>0</v>
      </c>
      <c r="D66" s="785">
        <v>1</v>
      </c>
      <c r="E66" s="785">
        <v>1</v>
      </c>
      <c r="F66" s="785">
        <v>1</v>
      </c>
      <c r="G66" s="785">
        <v>1</v>
      </c>
      <c r="H66" s="786">
        <v>1</v>
      </c>
    </row>
    <row r="67" spans="1:8" s="3" customFormat="1" ht="12.75" hidden="1">
      <c r="A67" s="24"/>
      <c r="B67" s="729" t="s">
        <v>128</v>
      </c>
      <c r="C67" s="184">
        <f>Debt!E23-Debt!I23</f>
        <v>0</v>
      </c>
      <c r="D67" s="785">
        <v>1</v>
      </c>
      <c r="E67" s="785">
        <v>1</v>
      </c>
      <c r="F67" s="785">
        <v>1</v>
      </c>
      <c r="G67" s="785">
        <v>1</v>
      </c>
      <c r="H67" s="786">
        <v>1</v>
      </c>
    </row>
    <row r="68" spans="1:8" s="3" customFormat="1" ht="13.5" hidden="1" thickBot="1">
      <c r="A68" s="24"/>
      <c r="B68" s="729" t="s">
        <v>178</v>
      </c>
      <c r="C68" s="97">
        <f>Debt!F52-Debt!S52-Proposal!M44</f>
        <v>0</v>
      </c>
      <c r="D68" s="785">
        <v>1</v>
      </c>
      <c r="E68" s="785">
        <v>1</v>
      </c>
      <c r="F68" s="785">
        <v>1</v>
      </c>
      <c r="G68" s="785">
        <v>1</v>
      </c>
      <c r="H68" s="786">
        <v>1</v>
      </c>
    </row>
    <row r="69" spans="1:8" s="3" customFormat="1" ht="12.75" hidden="1">
      <c r="A69" s="62" t="s">
        <v>183</v>
      </c>
      <c r="B69" s="748" t="s">
        <v>416</v>
      </c>
      <c r="C69" s="975">
        <f>'Income &amp; Exp'!C68</f>
        <v>0</v>
      </c>
      <c r="D69" s="778">
        <v>1</v>
      </c>
      <c r="E69" s="785">
        <v>1</v>
      </c>
      <c r="F69" s="785">
        <v>1</v>
      </c>
      <c r="G69" s="785">
        <v>1</v>
      </c>
      <c r="H69" s="786">
        <v>1</v>
      </c>
    </row>
    <row r="70" spans="1:8" s="3" customFormat="1" ht="13.5" hidden="1" thickBot="1">
      <c r="A70" s="62"/>
      <c r="B70" s="748" t="s">
        <v>458</v>
      </c>
      <c r="C70" s="976">
        <f>'Income &amp; Exp'!C69</f>
        <v>0</v>
      </c>
      <c r="D70" s="778">
        <v>1</v>
      </c>
      <c r="E70" s="785">
        <v>1</v>
      </c>
      <c r="F70" s="785">
        <v>1</v>
      </c>
      <c r="G70" s="785">
        <v>1</v>
      </c>
      <c r="H70" s="786">
        <v>1</v>
      </c>
    </row>
    <row r="71" spans="1:8" s="3" customFormat="1" ht="12.75" hidden="1">
      <c r="A71" s="62"/>
      <c r="C71" s="749"/>
      <c r="D71" s="732"/>
      <c r="E71" s="732"/>
      <c r="F71" s="732"/>
      <c r="G71" s="732"/>
      <c r="H71" s="735"/>
    </row>
    <row r="72" spans="1:8" s="14" customFormat="1" ht="17.25" customHeight="1" hidden="1" thickBot="1">
      <c r="A72" s="742"/>
      <c r="B72" s="181" t="s">
        <v>438</v>
      </c>
      <c r="C72" s="731" t="e">
        <f aca="true" t="shared" si="4" ref="C72:H72">SUM(C60:C68)-C69-C70</f>
        <v>#REF!</v>
      </c>
      <c r="D72" s="731">
        <f t="shared" si="4"/>
        <v>-24</v>
      </c>
      <c r="E72" s="731">
        <f t="shared" si="4"/>
        <v>-24</v>
      </c>
      <c r="F72" s="731">
        <f t="shared" si="4"/>
        <v>-24</v>
      </c>
      <c r="G72" s="731">
        <f t="shared" si="4"/>
        <v>-24</v>
      </c>
      <c r="H72" s="736">
        <f t="shared" si="4"/>
        <v>-24</v>
      </c>
    </row>
    <row r="73" spans="1:6" s="3" customFormat="1" ht="16.5" thickBot="1">
      <c r="A73" s="23"/>
      <c r="B73" s="1042" t="str">
        <f>'Pro-Forma NW'!F62</f>
        <v> </v>
      </c>
      <c r="C73" s="127"/>
      <c r="D73" s="127"/>
      <c r="E73" s="127"/>
      <c r="F73" s="256"/>
    </row>
    <row r="74" spans="1:9" s="3" customFormat="1" ht="42" customHeight="1" thickTop="1">
      <c r="A74" s="2008" t="s">
        <v>547</v>
      </c>
      <c r="B74" s="2009"/>
      <c r="C74" s="804" t="s">
        <v>96</v>
      </c>
      <c r="D74" s="805" t="s">
        <v>97</v>
      </c>
      <c r="E74" s="806" t="s">
        <v>97</v>
      </c>
      <c r="F74" s="805" t="s">
        <v>97</v>
      </c>
      <c r="G74" s="1064" t="s">
        <v>97</v>
      </c>
      <c r="H74" s="1065" t="s">
        <v>97</v>
      </c>
      <c r="I74" s="2058" t="s">
        <v>530</v>
      </c>
    </row>
    <row r="75" spans="1:9" s="3" customFormat="1" ht="15.75" customHeight="1">
      <c r="A75" s="2010"/>
      <c r="B75" s="2011"/>
      <c r="C75" s="313">
        <f>Cover!F8</f>
        <v>0</v>
      </c>
      <c r="D75" s="538">
        <f>YEAR($C$3)-1</f>
        <v>1899</v>
      </c>
      <c r="E75" s="734">
        <f>YEAR($C$3)-2</f>
        <v>1898</v>
      </c>
      <c r="F75" s="538">
        <f>YEAR($C$3)-3</f>
        <v>1897</v>
      </c>
      <c r="G75" s="1062">
        <f>YEAR($C$3)-4</f>
        <v>1896</v>
      </c>
      <c r="H75" s="1063">
        <f>YEAR($C$3)-5</f>
        <v>1895</v>
      </c>
      <c r="I75" s="2059"/>
    </row>
    <row r="76" spans="1:9" s="3" customFormat="1" ht="15" customHeight="1">
      <c r="A76" s="2051" t="s">
        <v>525</v>
      </c>
      <c r="B76" s="2052"/>
      <c r="C76" s="184">
        <f>'Income &amp; Exp'!C11</f>
        <v>0</v>
      </c>
      <c r="D76" s="184">
        <f>'Income &amp; Exp'!D11</f>
        <v>0</v>
      </c>
      <c r="E76" s="184">
        <f>'Income &amp; Exp'!E11</f>
        <v>0</v>
      </c>
      <c r="F76" s="184">
        <f>'Income &amp; Exp'!F11</f>
        <v>0</v>
      </c>
      <c r="G76" s="184">
        <f>'Income &amp; Exp'!G11</f>
        <v>0</v>
      </c>
      <c r="H76" s="98">
        <f>'Income &amp; Exp'!H11</f>
        <v>0</v>
      </c>
      <c r="I76" s="1193"/>
    </row>
    <row r="77" spans="1:9" s="3" customFormat="1" ht="15" customHeight="1">
      <c r="A77" s="2050" t="s">
        <v>537</v>
      </c>
      <c r="B77" s="2045"/>
      <c r="C77" s="1150">
        <f>'Income &amp; Exp'!C53</f>
        <v>0</v>
      </c>
      <c r="D77" s="1150">
        <f>'Income &amp; Exp'!D53</f>
        <v>0</v>
      </c>
      <c r="E77" s="1150">
        <f>'Income &amp; Exp'!E53</f>
        <v>0</v>
      </c>
      <c r="F77" s="1150">
        <f>'Income &amp; Exp'!F53</f>
        <v>0</v>
      </c>
      <c r="G77" s="1150">
        <f>'Income &amp; Exp'!G53</f>
        <v>0</v>
      </c>
      <c r="H77" s="99">
        <f>'Income &amp; Exp'!H53</f>
        <v>0</v>
      </c>
      <c r="I77" s="1194"/>
    </row>
    <row r="78" spans="1:9" s="3" customFormat="1" ht="15" customHeight="1">
      <c r="A78" s="2046" t="s">
        <v>526</v>
      </c>
      <c r="B78" s="2047"/>
      <c r="C78" s="1181">
        <f aca="true" t="shared" si="5" ref="C78:H78">C76-C77</f>
        <v>0</v>
      </c>
      <c r="D78" s="1181">
        <f t="shared" si="5"/>
        <v>0</v>
      </c>
      <c r="E78" s="1181">
        <f t="shared" si="5"/>
        <v>0</v>
      </c>
      <c r="F78" s="1181">
        <f t="shared" si="5"/>
        <v>0</v>
      </c>
      <c r="G78" s="1181">
        <f t="shared" si="5"/>
        <v>0</v>
      </c>
      <c r="H78" s="1185">
        <f t="shared" si="5"/>
        <v>0</v>
      </c>
      <c r="I78" s="1195"/>
    </row>
    <row r="79" spans="1:9" s="3" customFormat="1" ht="15" customHeight="1">
      <c r="A79" s="2044" t="s">
        <v>538</v>
      </c>
      <c r="B79" s="2045"/>
      <c r="C79" s="184">
        <f>'Income &amp; Exp'!C61</f>
        <v>0</v>
      </c>
      <c r="D79" s="184">
        <f>'Income &amp; Exp'!D61</f>
        <v>0</v>
      </c>
      <c r="E79" s="184">
        <f>'Income &amp; Exp'!E61</f>
        <v>0</v>
      </c>
      <c r="F79" s="184">
        <f>'Income &amp; Exp'!F61</f>
        <v>0</v>
      </c>
      <c r="G79" s="184">
        <f>'Income &amp; Exp'!G61</f>
        <v>0</v>
      </c>
      <c r="H79" s="87">
        <f>'Income &amp; Exp'!H61</f>
        <v>0</v>
      </c>
      <c r="I79" s="1194"/>
    </row>
    <row r="80" spans="1:9" s="3" customFormat="1" ht="15" customHeight="1">
      <c r="A80" s="2044" t="s">
        <v>539</v>
      </c>
      <c r="B80" s="2045"/>
      <c r="C80" s="184">
        <f>'Income &amp; Exp'!C62</f>
        <v>0</v>
      </c>
      <c r="D80" s="184">
        <f>'Income &amp; Exp'!D62</f>
        <v>0</v>
      </c>
      <c r="E80" s="184">
        <f>'Income &amp; Exp'!E62</f>
        <v>0</v>
      </c>
      <c r="F80" s="184">
        <f>'Income &amp; Exp'!F62</f>
        <v>0</v>
      </c>
      <c r="G80" s="184">
        <f>'Income &amp; Exp'!G62</f>
        <v>0</v>
      </c>
      <c r="H80" s="87">
        <f>'Income &amp; Exp'!H62</f>
        <v>0</v>
      </c>
      <c r="I80" s="1194"/>
    </row>
    <row r="81" spans="1:9" s="3" customFormat="1" ht="15" customHeight="1">
      <c r="A81" s="2044" t="s">
        <v>540</v>
      </c>
      <c r="B81" s="2045"/>
      <c r="C81" s="184">
        <f>'Income &amp; Exp'!C63</f>
        <v>0</v>
      </c>
      <c r="D81" s="184">
        <f>'Income &amp; Exp'!D63</f>
        <v>0</v>
      </c>
      <c r="E81" s="184">
        <f>'Income &amp; Exp'!E63</f>
        <v>0</v>
      </c>
      <c r="F81" s="184">
        <f>'Income &amp; Exp'!F63</f>
        <v>0</v>
      </c>
      <c r="G81" s="184">
        <f>'Income &amp; Exp'!G63</f>
        <v>0</v>
      </c>
      <c r="H81" s="87">
        <f>'Income &amp; Exp'!H63</f>
        <v>0</v>
      </c>
      <c r="I81" s="1194"/>
    </row>
    <row r="82" spans="1:9" s="3" customFormat="1" ht="15" customHeight="1">
      <c r="A82" s="2044" t="s">
        <v>541</v>
      </c>
      <c r="B82" s="2045"/>
      <c r="C82" s="184">
        <f>'Income &amp; Exp'!C64</f>
        <v>0</v>
      </c>
      <c r="D82" s="184">
        <f>'Income &amp; Exp'!D64</f>
        <v>0</v>
      </c>
      <c r="E82" s="184">
        <f>'Income &amp; Exp'!E64</f>
        <v>0</v>
      </c>
      <c r="F82" s="184">
        <f>'Income &amp; Exp'!F64</f>
        <v>0</v>
      </c>
      <c r="G82" s="184">
        <f>'Income &amp; Exp'!G64</f>
        <v>0</v>
      </c>
      <c r="H82" s="87">
        <f>'Income &amp; Exp'!H64</f>
        <v>0</v>
      </c>
      <c r="I82" s="1194"/>
    </row>
    <row r="83" spans="1:9" s="3" customFormat="1" ht="15" customHeight="1">
      <c r="A83" s="2044" t="s">
        <v>542</v>
      </c>
      <c r="B83" s="2045"/>
      <c r="C83" s="184">
        <f>'Income &amp; Exp'!C65</f>
        <v>0</v>
      </c>
      <c r="D83" s="184">
        <f>'Income &amp; Exp'!D65</f>
        <v>0</v>
      </c>
      <c r="E83" s="184">
        <f>'Income &amp; Exp'!E65</f>
        <v>0</v>
      </c>
      <c r="F83" s="184">
        <f>'Income &amp; Exp'!F65</f>
        <v>0</v>
      </c>
      <c r="G83" s="184">
        <f>'Income &amp; Exp'!G65</f>
        <v>0</v>
      </c>
      <c r="H83" s="1188">
        <f>'Income &amp; Exp'!H65</f>
        <v>0</v>
      </c>
      <c r="I83" s="1194"/>
    </row>
    <row r="84" spans="1:9" s="3" customFormat="1" ht="15" customHeight="1">
      <c r="A84" s="2044" t="s">
        <v>543</v>
      </c>
      <c r="B84" s="2045"/>
      <c r="C84" s="184">
        <f>'Income &amp; Exp'!C66</f>
        <v>0</v>
      </c>
      <c r="D84" s="184">
        <f>'Income &amp; Exp'!D66</f>
        <v>0</v>
      </c>
      <c r="E84" s="184">
        <f>'Income &amp; Exp'!E66</f>
        <v>0</v>
      </c>
      <c r="F84" s="184">
        <f>'Income &amp; Exp'!F66</f>
        <v>0</v>
      </c>
      <c r="G84" s="184">
        <f>'Income &amp; Exp'!G66</f>
        <v>0</v>
      </c>
      <c r="H84" s="87">
        <f>'Income &amp; Exp'!H66</f>
        <v>0</v>
      </c>
      <c r="I84" s="1194"/>
    </row>
    <row r="85" spans="1:9" s="3" customFormat="1" ht="15" customHeight="1">
      <c r="A85" s="2044" t="s">
        <v>544</v>
      </c>
      <c r="B85" s="2045"/>
      <c r="C85" s="184">
        <f>'Income &amp; Exp'!C67</f>
        <v>0</v>
      </c>
      <c r="D85" s="184">
        <f>'Income &amp; Exp'!D67</f>
        <v>0</v>
      </c>
      <c r="E85" s="184">
        <f>'Income &amp; Exp'!E67</f>
        <v>0</v>
      </c>
      <c r="F85" s="184">
        <f>'Income &amp; Exp'!F67</f>
        <v>0</v>
      </c>
      <c r="G85" s="184">
        <f>'Income &amp; Exp'!G67</f>
        <v>0</v>
      </c>
      <c r="H85" s="87">
        <f>'Income &amp; Exp'!H67</f>
        <v>0</v>
      </c>
      <c r="I85" s="1194"/>
    </row>
    <row r="86" spans="1:9" s="3" customFormat="1" ht="15" customHeight="1">
      <c r="A86" s="2050" t="s">
        <v>528</v>
      </c>
      <c r="B86" s="2045"/>
      <c r="C86" s="1187">
        <f>'Income &amp; Exp'!C68</f>
        <v>0</v>
      </c>
      <c r="D86" s="1187">
        <f>'Income &amp; Exp'!D68</f>
        <v>0</v>
      </c>
      <c r="E86" s="1187">
        <f>'Income &amp; Exp'!E68</f>
        <v>0</v>
      </c>
      <c r="F86" s="1187">
        <f>'Income &amp; Exp'!F68</f>
        <v>0</v>
      </c>
      <c r="G86" s="1187">
        <f>'Income &amp; Exp'!G68</f>
        <v>0</v>
      </c>
      <c r="H86" s="1188">
        <f>'Income &amp; Exp'!H68</f>
        <v>0</v>
      </c>
      <c r="I86" s="1194"/>
    </row>
    <row r="87" spans="1:9" s="3" customFormat="1" ht="15" customHeight="1">
      <c r="A87" s="2050" t="s">
        <v>529</v>
      </c>
      <c r="B87" s="2045"/>
      <c r="C87" s="1189">
        <f>'Income &amp; Exp'!C69</f>
        <v>0</v>
      </c>
      <c r="D87" s="1189">
        <f>'Income &amp; Exp'!D69</f>
        <v>0</v>
      </c>
      <c r="E87" s="1189">
        <f>'Income &amp; Exp'!E69</f>
        <v>0</v>
      </c>
      <c r="F87" s="1189">
        <f>'Income &amp; Exp'!F69</f>
        <v>0</v>
      </c>
      <c r="G87" s="1189">
        <f>'Income &amp; Exp'!G69</f>
        <v>0</v>
      </c>
      <c r="H87" s="1190">
        <f>'Income &amp; Exp'!H69</f>
        <v>0</v>
      </c>
      <c r="I87" s="1194"/>
    </row>
    <row r="88" spans="1:9" s="3" customFormat="1" ht="15" customHeight="1" thickBot="1">
      <c r="A88" s="2053" t="s">
        <v>527</v>
      </c>
      <c r="B88" s="2054"/>
      <c r="C88" s="1206">
        <f>'Income &amp; Exp'!C71</f>
        <v>0</v>
      </c>
      <c r="D88" s="1206">
        <f>'Income &amp; Exp'!D71</f>
        <v>0</v>
      </c>
      <c r="E88" s="1206">
        <f>'Income &amp; Exp'!E71</f>
        <v>0</v>
      </c>
      <c r="F88" s="1206">
        <f>'Income &amp; Exp'!F71</f>
        <v>0</v>
      </c>
      <c r="G88" s="1206">
        <f>'Income &amp; Exp'!G71</f>
        <v>0</v>
      </c>
      <c r="H88" s="1207">
        <f>'Income &amp; Exp'!H71</f>
        <v>0</v>
      </c>
      <c r="I88" s="1195"/>
    </row>
    <row r="89" spans="1:9" s="3" customFormat="1" ht="21" customHeight="1" thickTop="1">
      <c r="A89" s="2048" t="s">
        <v>555</v>
      </c>
      <c r="B89" s="2049"/>
      <c r="C89" s="1181"/>
      <c r="D89" s="1181"/>
      <c r="E89" s="1181"/>
      <c r="F89" s="1181"/>
      <c r="G89" s="1181"/>
      <c r="H89" s="1185"/>
      <c r="I89" s="1195"/>
    </row>
    <row r="90" spans="1:9" s="3" customFormat="1" ht="15" customHeight="1">
      <c r="A90" s="2034" t="s">
        <v>531</v>
      </c>
      <c r="B90" s="2035"/>
      <c r="C90" s="1182">
        <f>'Debt Service'!E4</f>
        <v>0</v>
      </c>
      <c r="D90" s="785"/>
      <c r="E90" s="785"/>
      <c r="F90" s="785"/>
      <c r="G90" s="785"/>
      <c r="H90" s="786"/>
      <c r="I90" s="1195"/>
    </row>
    <row r="91" spans="1:9" s="3" customFormat="1" ht="15" customHeight="1">
      <c r="A91" s="2034" t="s">
        <v>457</v>
      </c>
      <c r="B91" s="2035"/>
      <c r="C91" s="1182">
        <f>'Debt Service'!E5</f>
        <v>0</v>
      </c>
      <c r="D91" s="785"/>
      <c r="E91" s="785"/>
      <c r="F91" s="785"/>
      <c r="G91" s="785"/>
      <c r="H91" s="786"/>
      <c r="I91" s="1195"/>
    </row>
    <row r="92" spans="1:9" s="3" customFormat="1" ht="15" customHeight="1">
      <c r="A92" s="2034" t="s">
        <v>92</v>
      </c>
      <c r="B92" s="2035"/>
      <c r="C92" s="1182">
        <f>'Debt Service'!E9</f>
        <v>0</v>
      </c>
      <c r="D92" s="785"/>
      <c r="E92" s="785"/>
      <c r="F92" s="785"/>
      <c r="G92" s="785"/>
      <c r="H92" s="786"/>
      <c r="I92" s="1195"/>
    </row>
    <row r="93" spans="1:9" s="3" customFormat="1" ht="15" customHeight="1">
      <c r="A93" s="2034" t="s">
        <v>535</v>
      </c>
      <c r="B93" s="2035"/>
      <c r="C93" s="1182">
        <f aca="true" t="shared" si="6" ref="C93:H93">C78+C90-C91+C92</f>
        <v>0</v>
      </c>
      <c r="D93" s="1182">
        <f t="shared" si="6"/>
        <v>0</v>
      </c>
      <c r="E93" s="1182">
        <f t="shared" si="6"/>
        <v>0</v>
      </c>
      <c r="F93" s="1182">
        <f t="shared" si="6"/>
        <v>0</v>
      </c>
      <c r="G93" s="1182">
        <f t="shared" si="6"/>
        <v>0</v>
      </c>
      <c r="H93" s="1182">
        <f t="shared" si="6"/>
        <v>0</v>
      </c>
      <c r="I93" s="1195"/>
    </row>
    <row r="94" spans="1:9" s="3" customFormat="1" ht="15" customHeight="1">
      <c r="A94" s="2038" t="s">
        <v>536</v>
      </c>
      <c r="B94" s="2035"/>
      <c r="C94" s="1182">
        <f aca="true" t="shared" si="7" ref="C94:H94">C88+C90-C91+C86+C87+C92</f>
        <v>0</v>
      </c>
      <c r="D94" s="1182">
        <f t="shared" si="7"/>
        <v>0</v>
      </c>
      <c r="E94" s="1182">
        <f t="shared" si="7"/>
        <v>0</v>
      </c>
      <c r="F94" s="1182">
        <f t="shared" si="7"/>
        <v>0</v>
      </c>
      <c r="G94" s="1182">
        <f t="shared" si="7"/>
        <v>0</v>
      </c>
      <c r="H94" s="1182">
        <f t="shared" si="7"/>
        <v>0</v>
      </c>
      <c r="I94" s="1195"/>
    </row>
    <row r="95" spans="1:9" s="3" customFormat="1" ht="15" customHeight="1">
      <c r="A95" s="2034" t="s">
        <v>534</v>
      </c>
      <c r="B95" s="2035"/>
      <c r="C95" s="1214">
        <f>'Debt Service'!D45</f>
        <v>0</v>
      </c>
      <c r="D95" s="1215"/>
      <c r="E95" s="1215"/>
      <c r="F95" s="1215"/>
      <c r="G95" s="1215"/>
      <c r="H95" s="1216"/>
      <c r="I95" s="1195"/>
    </row>
    <row r="96" spans="1:9" s="3" customFormat="1" ht="15" customHeight="1" thickBot="1">
      <c r="A96" s="2036" t="s">
        <v>554</v>
      </c>
      <c r="B96" s="2037"/>
      <c r="C96" s="1217">
        <f aca="true" t="shared" si="8" ref="C96:H96">C93-C95</f>
        <v>0</v>
      </c>
      <c r="D96" s="1217">
        <f t="shared" si="8"/>
        <v>0</v>
      </c>
      <c r="E96" s="1217">
        <f t="shared" si="8"/>
        <v>0</v>
      </c>
      <c r="F96" s="1217">
        <f t="shared" si="8"/>
        <v>0</v>
      </c>
      <c r="G96" s="1217">
        <f t="shared" si="8"/>
        <v>0</v>
      </c>
      <c r="H96" s="1218">
        <f t="shared" si="8"/>
        <v>0</v>
      </c>
      <c r="I96" s="1204"/>
    </row>
    <row r="97" spans="1:9" s="3" customFormat="1" ht="15" customHeight="1" thickTop="1">
      <c r="A97" s="2040" t="s">
        <v>323</v>
      </c>
      <c r="B97" s="2041"/>
      <c r="C97" s="130">
        <f>'Debt Service'!D49</f>
        <v>0</v>
      </c>
      <c r="D97" s="1183">
        <f>'Debt Service'!C49</f>
        <v>0</v>
      </c>
      <c r="E97" s="1183"/>
      <c r="F97" s="1183"/>
      <c r="G97" s="1183"/>
      <c r="H97" s="1184"/>
      <c r="I97" s="1202"/>
    </row>
    <row r="98" spans="1:9" s="3" customFormat="1" ht="15" customHeight="1">
      <c r="A98" s="2033" t="s">
        <v>46</v>
      </c>
      <c r="B98" s="1958"/>
      <c r="C98" s="184">
        <f>'Debt Service'!D50</f>
        <v>0</v>
      </c>
      <c r="D98" s="1183">
        <f>'Debt Service'!C50</f>
        <v>0</v>
      </c>
      <c r="E98" s="785"/>
      <c r="F98" s="785"/>
      <c r="G98" s="785"/>
      <c r="H98" s="786"/>
      <c r="I98" s="1203"/>
    </row>
    <row r="99" spans="1:9" s="3" customFormat="1" ht="15" customHeight="1">
      <c r="A99" s="2039" t="s">
        <v>549</v>
      </c>
      <c r="B99" s="1958"/>
      <c r="C99" s="1187">
        <f>'Debt Service'!D51+'Debt Service'!B45</f>
        <v>0</v>
      </c>
      <c r="D99" s="1183">
        <f>'Net Worth'!H16</f>
        <v>0</v>
      </c>
      <c r="E99" s="785"/>
      <c r="F99" s="785"/>
      <c r="G99" s="785"/>
      <c r="H99" s="786"/>
      <c r="I99" s="1202"/>
    </row>
    <row r="100" spans="1:9" s="3" customFormat="1" ht="15" customHeight="1">
      <c r="A100" s="2033" t="s">
        <v>325</v>
      </c>
      <c r="B100" s="1958"/>
      <c r="C100" s="184">
        <f>'Debt Service'!D52</f>
        <v>0</v>
      </c>
      <c r="D100" s="1183">
        <f>'Debt Service'!C52</f>
        <v>0</v>
      </c>
      <c r="E100" s="785"/>
      <c r="F100" s="785"/>
      <c r="G100" s="785"/>
      <c r="H100" s="786"/>
      <c r="I100" s="1202"/>
    </row>
    <row r="101" spans="1:9" s="3" customFormat="1" ht="15" customHeight="1" thickBot="1">
      <c r="A101" s="2042" t="s">
        <v>236</v>
      </c>
      <c r="B101" s="2043"/>
      <c r="C101" s="184">
        <f>'Debt Service'!D53</f>
        <v>0</v>
      </c>
      <c r="D101" s="1183">
        <f>'Debt Service'!C53</f>
        <v>0</v>
      </c>
      <c r="E101" s="785"/>
      <c r="F101" s="785"/>
      <c r="G101" s="785"/>
      <c r="H101" s="786"/>
      <c r="I101" s="1202"/>
    </row>
    <row r="102" spans="1:9" s="3" customFormat="1" ht="15" customHeight="1" thickTop="1">
      <c r="A102" s="1949" t="s">
        <v>321</v>
      </c>
      <c r="B102" s="1950"/>
      <c r="C102" s="360"/>
      <c r="D102" s="360"/>
      <c r="E102" s="360"/>
      <c r="F102" s="360"/>
      <c r="G102" s="360"/>
      <c r="H102" s="973"/>
      <c r="I102" s="1205"/>
    </row>
    <row r="103" spans="1:9" s="3" customFormat="1" ht="15" customHeight="1">
      <c r="A103" s="1951" t="s">
        <v>329</v>
      </c>
      <c r="B103" s="1937"/>
      <c r="C103" s="809">
        <f aca="true" t="shared" si="9" ref="C103:H103">IF(C99=0,0,C97/C99)</f>
        <v>0</v>
      </c>
      <c r="D103" s="809">
        <f t="shared" si="9"/>
        <v>0</v>
      </c>
      <c r="E103" s="809">
        <f t="shared" si="9"/>
        <v>0</v>
      </c>
      <c r="F103" s="809">
        <f t="shared" si="9"/>
        <v>0</v>
      </c>
      <c r="G103" s="809">
        <f t="shared" si="9"/>
        <v>0</v>
      </c>
      <c r="H103" s="974">
        <f t="shared" si="9"/>
        <v>0</v>
      </c>
      <c r="I103" s="1208" t="s">
        <v>546</v>
      </c>
    </row>
    <row r="104" spans="1:9" s="3" customFormat="1" ht="15" customHeight="1">
      <c r="A104" s="1952" t="s">
        <v>328</v>
      </c>
      <c r="B104" s="1937"/>
      <c r="C104" s="809">
        <f aca="true" t="shared" si="10" ref="C104:H104">IF(C100=0,0,C99/C100)</f>
        <v>0</v>
      </c>
      <c r="D104" s="809">
        <f t="shared" si="10"/>
        <v>0</v>
      </c>
      <c r="E104" s="809">
        <f t="shared" si="10"/>
        <v>0</v>
      </c>
      <c r="F104" s="809">
        <f t="shared" si="10"/>
        <v>0</v>
      </c>
      <c r="G104" s="809">
        <f t="shared" si="10"/>
        <v>0</v>
      </c>
      <c r="H104" s="974">
        <f t="shared" si="10"/>
        <v>0</v>
      </c>
      <c r="I104" s="1208"/>
    </row>
    <row r="105" spans="1:9" s="3" customFormat="1" ht="15" customHeight="1">
      <c r="A105" s="1936" t="s">
        <v>330</v>
      </c>
      <c r="B105" s="1937"/>
      <c r="C105" s="184">
        <f aca="true" t="shared" si="11" ref="C105:H105">C97-C99</f>
        <v>0</v>
      </c>
      <c r="D105" s="184">
        <f t="shared" si="11"/>
        <v>0</v>
      </c>
      <c r="E105" s="184">
        <f t="shared" si="11"/>
        <v>0</v>
      </c>
      <c r="F105" s="184">
        <f t="shared" si="11"/>
        <v>0</v>
      </c>
      <c r="G105" s="184">
        <f t="shared" si="11"/>
        <v>0</v>
      </c>
      <c r="H105" s="87">
        <f t="shared" si="11"/>
        <v>0</v>
      </c>
      <c r="I105" s="1209"/>
    </row>
    <row r="106" spans="1:9" s="3" customFormat="1" ht="15" customHeight="1">
      <c r="A106" s="1940" t="s">
        <v>320</v>
      </c>
      <c r="B106" s="1937"/>
      <c r="C106" s="809"/>
      <c r="D106" s="809"/>
      <c r="E106" s="809"/>
      <c r="F106" s="809"/>
      <c r="G106" s="809"/>
      <c r="H106" s="974"/>
      <c r="I106" s="1192"/>
    </row>
    <row r="107" spans="1:9" ht="15" customHeight="1">
      <c r="A107" s="1947" t="s">
        <v>381</v>
      </c>
      <c r="B107" s="1948"/>
      <c r="C107" s="809">
        <f aca="true" t="shared" si="12" ref="C107:H107">IF(C101=0,0,C100/C101)</f>
        <v>0</v>
      </c>
      <c r="D107" s="809">
        <f t="shared" si="12"/>
        <v>0</v>
      </c>
      <c r="E107" s="809">
        <f t="shared" si="12"/>
        <v>0</v>
      </c>
      <c r="F107" s="809">
        <f t="shared" si="12"/>
        <v>0</v>
      </c>
      <c r="G107" s="809">
        <f t="shared" si="12"/>
        <v>0</v>
      </c>
      <c r="H107" s="974">
        <f t="shared" si="12"/>
        <v>0</v>
      </c>
      <c r="I107" s="1208"/>
    </row>
    <row r="108" spans="1:9" ht="15" customHeight="1">
      <c r="A108" s="1936" t="s">
        <v>327</v>
      </c>
      <c r="B108" s="1937"/>
      <c r="C108" s="809">
        <f aca="true" t="shared" si="13" ref="C108:H108">IF(C98=0,0,C100/C98)</f>
        <v>0</v>
      </c>
      <c r="D108" s="809">
        <f t="shared" si="13"/>
        <v>0</v>
      </c>
      <c r="E108" s="809">
        <f t="shared" si="13"/>
        <v>0</v>
      </c>
      <c r="F108" s="809">
        <f t="shared" si="13"/>
        <v>0</v>
      </c>
      <c r="G108" s="809">
        <f t="shared" si="13"/>
        <v>0</v>
      </c>
      <c r="H108" s="974">
        <f t="shared" si="13"/>
        <v>0</v>
      </c>
      <c r="I108" s="1208"/>
    </row>
    <row r="109" spans="1:9" ht="15" customHeight="1" thickBot="1">
      <c r="A109" s="2006" t="s">
        <v>334</v>
      </c>
      <c r="B109" s="2007"/>
      <c r="C109" s="1111">
        <f aca="true" t="shared" si="14" ref="C109:H109">IF(C98=0,0,C101/C98)</f>
        <v>0</v>
      </c>
      <c r="D109" s="1111">
        <f t="shared" si="14"/>
        <v>0</v>
      </c>
      <c r="E109" s="1111">
        <f t="shared" si="14"/>
        <v>0</v>
      </c>
      <c r="F109" s="1111">
        <f t="shared" si="14"/>
        <v>0</v>
      </c>
      <c r="G109" s="1111">
        <f t="shared" si="14"/>
        <v>0</v>
      </c>
      <c r="H109" s="1112">
        <f t="shared" si="14"/>
        <v>0</v>
      </c>
      <c r="I109" s="1208"/>
    </row>
    <row r="110" spans="1:9" ht="15" customHeight="1" thickTop="1">
      <c r="A110" s="2031" t="s">
        <v>332</v>
      </c>
      <c r="B110" s="2032"/>
      <c r="C110" s="809"/>
      <c r="D110" s="809"/>
      <c r="E110" s="809"/>
      <c r="F110" s="809"/>
      <c r="G110" s="809"/>
      <c r="H110" s="974"/>
      <c r="I110" s="1191"/>
    </row>
    <row r="111" spans="1:9" ht="15" customHeight="1">
      <c r="A111" s="1174" t="s">
        <v>523</v>
      </c>
      <c r="B111" s="1175"/>
      <c r="C111" s="1179"/>
      <c r="D111" s="1180"/>
      <c r="E111" s="1180"/>
      <c r="F111" s="1180"/>
      <c r="G111" s="1180"/>
      <c r="H111" s="1180"/>
      <c r="I111" s="1191"/>
    </row>
    <row r="112" spans="1:9" ht="26.25" customHeight="1">
      <c r="A112" s="2029" t="s">
        <v>520</v>
      </c>
      <c r="B112" s="2030"/>
      <c r="C112" s="1196">
        <f aca="true" t="shared" si="15" ref="C112:H112">IF(C98=0,0,C76/C98)</f>
        <v>0</v>
      </c>
      <c r="D112" s="1196">
        <f t="shared" si="15"/>
        <v>0</v>
      </c>
      <c r="E112" s="1196">
        <f t="shared" si="15"/>
        <v>0</v>
      </c>
      <c r="F112" s="1196">
        <f t="shared" si="15"/>
        <v>0</v>
      </c>
      <c r="G112" s="1196">
        <f t="shared" si="15"/>
        <v>0</v>
      </c>
      <c r="H112" s="1197">
        <f t="shared" si="15"/>
        <v>0</v>
      </c>
      <c r="I112" s="1210"/>
    </row>
    <row r="113" spans="1:9" ht="26.25" customHeight="1">
      <c r="A113" s="2029" t="s">
        <v>521</v>
      </c>
      <c r="B113" s="2030"/>
      <c r="C113" s="1196">
        <f aca="true" t="shared" si="16" ref="C113:H113">IF(C76=0,0,C77/C76)</f>
        <v>0</v>
      </c>
      <c r="D113" s="1196">
        <f t="shared" si="16"/>
        <v>0</v>
      </c>
      <c r="E113" s="1196">
        <f t="shared" si="16"/>
        <v>0</v>
      </c>
      <c r="F113" s="1196">
        <f t="shared" si="16"/>
        <v>0</v>
      </c>
      <c r="G113" s="1196">
        <f t="shared" si="16"/>
        <v>0</v>
      </c>
      <c r="H113" s="1197">
        <f t="shared" si="16"/>
        <v>0</v>
      </c>
      <c r="I113" s="1210"/>
    </row>
    <row r="114" spans="1:9" ht="25.5" customHeight="1">
      <c r="A114" s="2027" t="s">
        <v>509</v>
      </c>
      <c r="B114" s="2028"/>
      <c r="C114" s="1196">
        <f aca="true" t="shared" si="17" ref="C114:H114">IF(C95=0,0,C93/C95)</f>
        <v>0</v>
      </c>
      <c r="D114" s="1196">
        <f t="shared" si="17"/>
        <v>0</v>
      </c>
      <c r="E114" s="1196">
        <f t="shared" si="17"/>
        <v>0</v>
      </c>
      <c r="F114" s="1196">
        <f t="shared" si="17"/>
        <v>0</v>
      </c>
      <c r="G114" s="1196">
        <f t="shared" si="17"/>
        <v>0</v>
      </c>
      <c r="H114" s="1196">
        <f t="shared" si="17"/>
        <v>0</v>
      </c>
      <c r="I114" s="1210" t="s">
        <v>545</v>
      </c>
    </row>
    <row r="115" spans="1:9" ht="15" customHeight="1">
      <c r="A115" s="1176" t="s">
        <v>524</v>
      </c>
      <c r="B115" s="1173"/>
      <c r="C115" s="1198"/>
      <c r="D115" s="1199"/>
      <c r="E115" s="1199"/>
      <c r="F115" s="1199"/>
      <c r="G115" s="1199"/>
      <c r="H115" s="1199"/>
      <c r="I115" s="1186"/>
    </row>
    <row r="116" spans="1:9" ht="25.5" customHeight="1">
      <c r="A116" s="2029" t="s">
        <v>522</v>
      </c>
      <c r="B116" s="2030"/>
      <c r="C116" s="1196">
        <f aca="true" t="shared" si="18" ref="C116:H116">IF(C98=0,0,(C88+C77)/C98)</f>
        <v>0</v>
      </c>
      <c r="D116" s="1196">
        <f t="shared" si="18"/>
        <v>0</v>
      </c>
      <c r="E116" s="1196">
        <f t="shared" si="18"/>
        <v>0</v>
      </c>
      <c r="F116" s="1196">
        <f t="shared" si="18"/>
        <v>0</v>
      </c>
      <c r="G116" s="1196">
        <f t="shared" si="18"/>
        <v>0</v>
      </c>
      <c r="H116" s="1197">
        <f t="shared" si="18"/>
        <v>0</v>
      </c>
      <c r="I116" s="1210"/>
    </row>
    <row r="117" spans="1:9" ht="27" customHeight="1">
      <c r="A117" s="2029" t="s">
        <v>533</v>
      </c>
      <c r="B117" s="2030"/>
      <c r="C117" s="1196">
        <f aca="true" t="shared" si="19" ref="C117:H117">IF(C76+SUM(C79:C83)=0,0,(C77+C84+C85)/(C76+SUM(C79:C83)))</f>
        <v>0</v>
      </c>
      <c r="D117" s="1196">
        <f t="shared" si="19"/>
        <v>0</v>
      </c>
      <c r="E117" s="1196">
        <f t="shared" si="19"/>
        <v>0</v>
      </c>
      <c r="F117" s="1196">
        <f t="shared" si="19"/>
        <v>0</v>
      </c>
      <c r="G117" s="1196">
        <f t="shared" si="19"/>
        <v>0</v>
      </c>
      <c r="H117" s="1196">
        <f t="shared" si="19"/>
        <v>0</v>
      </c>
      <c r="I117" s="1210"/>
    </row>
    <row r="118" spans="1:9" ht="27" customHeight="1">
      <c r="A118" s="2027" t="s">
        <v>508</v>
      </c>
      <c r="B118" s="2028"/>
      <c r="C118" s="1196">
        <f aca="true" t="shared" si="20" ref="C118:H118">IF(C95=0,0,C94/C95)</f>
        <v>0</v>
      </c>
      <c r="D118" s="1196">
        <f t="shared" si="20"/>
        <v>0</v>
      </c>
      <c r="E118" s="1196">
        <f t="shared" si="20"/>
        <v>0</v>
      </c>
      <c r="F118" s="1196">
        <f t="shared" si="20"/>
        <v>0</v>
      </c>
      <c r="G118" s="1196">
        <f t="shared" si="20"/>
        <v>0</v>
      </c>
      <c r="H118" s="1196">
        <f t="shared" si="20"/>
        <v>0</v>
      </c>
      <c r="I118" s="1210" t="s">
        <v>545</v>
      </c>
    </row>
    <row r="119" spans="1:9" ht="38.25" customHeight="1" thickBot="1">
      <c r="A119" s="2025" t="s">
        <v>532</v>
      </c>
      <c r="B119" s="2026"/>
      <c r="C119" s="963">
        <f>'Debt Service'!D63</f>
        <v>0</v>
      </c>
      <c r="D119" s="963">
        <f>IF(D98=0,0,(D88+D92-D91)/((D98+E98)/2))</f>
        <v>0</v>
      </c>
      <c r="E119" s="963">
        <f>IF(E98=0,0,(E88+E92-E91)/((E98+F98)/2))</f>
        <v>0</v>
      </c>
      <c r="F119" s="963">
        <f>IF(F98=0,0,(F88+F92-F91)/((F98+G98)/2))</f>
        <v>0</v>
      </c>
      <c r="G119" s="963">
        <f>IF(G98=0,0,(G88+G92-G91)/((G98+H98)/2))</f>
        <v>0</v>
      </c>
      <c r="H119" s="963">
        <f>IF(H98=0,0,(H88+H92-H91)/H98)</f>
        <v>0</v>
      </c>
      <c r="I119" s="1211"/>
    </row>
    <row r="120" spans="3:9" ht="16.5" customHeight="1" thickTop="1">
      <c r="C120" s="1172"/>
      <c r="D120" s="1172"/>
      <c r="E120" s="1172"/>
      <c r="F120" s="1172"/>
      <c r="G120" s="1172"/>
      <c r="H120" s="1172"/>
      <c r="I120" s="57"/>
    </row>
    <row r="121" spans="1:9" ht="34.5" customHeight="1">
      <c r="A121" s="2060" t="s">
        <v>0</v>
      </c>
      <c r="B121" s="2061"/>
      <c r="C121" s="2061"/>
      <c r="D121" s="2061"/>
      <c r="E121" s="2061"/>
      <c r="F121" s="2061"/>
      <c r="G121" s="2061"/>
      <c r="H121" s="2061"/>
      <c r="I121" s="2062"/>
    </row>
    <row r="122" spans="1:9" ht="78" customHeight="1">
      <c r="A122" s="2022" t="s">
        <v>1</v>
      </c>
      <c r="B122" s="2023"/>
      <c r="C122" s="2023"/>
      <c r="D122" s="2023"/>
      <c r="E122" s="2023"/>
      <c r="F122" s="2023"/>
      <c r="G122" s="2023"/>
      <c r="H122" s="2023"/>
      <c r="I122" s="2024"/>
    </row>
    <row r="123" spans="1:9" ht="30.75" customHeight="1">
      <c r="A123" s="2055" t="s">
        <v>548</v>
      </c>
      <c r="B123" s="2056"/>
      <c r="C123" s="2056"/>
      <c r="D123" s="2056"/>
      <c r="E123" s="2056"/>
      <c r="F123" s="2056"/>
      <c r="G123" s="2056"/>
      <c r="H123" s="2056"/>
      <c r="I123" s="2057"/>
    </row>
    <row r="124" spans="1:9" ht="12.75">
      <c r="A124" s="40"/>
      <c r="B124" s="40"/>
      <c r="C124" s="1172"/>
      <c r="D124" s="1172"/>
      <c r="E124" s="1172"/>
      <c r="F124" s="1172"/>
      <c r="G124" s="1172"/>
      <c r="H124" s="1172"/>
      <c r="I124" s="57"/>
    </row>
    <row r="125" spans="1:9" ht="12.75">
      <c r="A125" s="40"/>
      <c r="B125" s="40"/>
      <c r="C125" s="1172"/>
      <c r="D125" s="1172"/>
      <c r="E125" s="1172"/>
      <c r="F125" s="1172"/>
      <c r="G125" s="1172"/>
      <c r="H125" s="1172"/>
      <c r="I125" s="57"/>
    </row>
    <row r="126" spans="1:9" ht="12.75">
      <c r="A126" s="40"/>
      <c r="B126" s="40"/>
      <c r="C126" s="1172"/>
      <c r="D126" s="1172"/>
      <c r="E126" s="1172"/>
      <c r="F126" s="1172"/>
      <c r="G126" s="1172"/>
      <c r="H126" s="1172"/>
      <c r="I126" s="57"/>
    </row>
    <row r="127" spans="1:9" ht="12.75">
      <c r="A127" s="40"/>
      <c r="B127" s="40"/>
      <c r="C127" s="1172"/>
      <c r="D127" s="1172"/>
      <c r="E127" s="1172"/>
      <c r="F127" s="1172"/>
      <c r="G127" s="1172"/>
      <c r="H127" s="1172"/>
      <c r="I127" s="57"/>
    </row>
    <row r="128" spans="1:9" ht="12.75">
      <c r="A128" s="40"/>
      <c r="B128" s="40"/>
      <c r="C128" s="1172"/>
      <c r="D128" s="1172"/>
      <c r="E128" s="1172"/>
      <c r="F128" s="1172"/>
      <c r="G128" s="1172"/>
      <c r="H128" s="1172"/>
      <c r="I128" s="57"/>
    </row>
    <row r="129" spans="1:9" ht="12.75">
      <c r="A129" s="40"/>
      <c r="B129" s="40"/>
      <c r="C129" s="1172"/>
      <c r="D129" s="1172"/>
      <c r="E129" s="1172"/>
      <c r="F129" s="1172"/>
      <c r="G129" s="1172"/>
      <c r="H129" s="1172"/>
      <c r="I129" s="57"/>
    </row>
    <row r="130" spans="1:9" ht="12.75">
      <c r="A130" s="40"/>
      <c r="B130" s="40"/>
      <c r="C130" s="1172"/>
      <c r="D130" s="1172"/>
      <c r="E130" s="1172"/>
      <c r="F130" s="1172"/>
      <c r="G130" s="1172"/>
      <c r="H130" s="1172"/>
      <c r="I130" s="57"/>
    </row>
    <row r="131" spans="1:9" ht="12.75">
      <c r="A131" s="40"/>
      <c r="B131" s="40"/>
      <c r="C131" s="1172"/>
      <c r="D131" s="1172"/>
      <c r="E131" s="1172"/>
      <c r="F131" s="1172"/>
      <c r="G131" s="1172"/>
      <c r="H131" s="1172"/>
      <c r="I131" s="57"/>
    </row>
    <row r="132" spans="1:9" ht="12.75">
      <c r="A132" s="40"/>
      <c r="B132" s="40"/>
      <c r="C132" s="1172"/>
      <c r="D132" s="1172"/>
      <c r="E132" s="1172"/>
      <c r="F132" s="1172"/>
      <c r="G132" s="1172"/>
      <c r="H132" s="1172"/>
      <c r="I132" s="57"/>
    </row>
    <row r="133" spans="1:9" ht="12.75">
      <c r="A133" s="40"/>
      <c r="B133" s="40"/>
      <c r="C133" s="1172"/>
      <c r="D133" s="1172"/>
      <c r="E133" s="1172"/>
      <c r="F133" s="1172"/>
      <c r="G133" s="1172"/>
      <c r="H133" s="1172"/>
      <c r="I133" s="57"/>
    </row>
    <row r="134" spans="1:9" ht="12.75">
      <c r="A134" s="40"/>
      <c r="B134" s="40"/>
      <c r="C134" s="1172"/>
      <c r="D134" s="1172"/>
      <c r="E134" s="1172"/>
      <c r="F134" s="1172"/>
      <c r="G134" s="1172"/>
      <c r="H134" s="1172"/>
      <c r="I134" s="57"/>
    </row>
    <row r="136" ht="12.75" hidden="1"/>
    <row r="137" ht="12.75" hidden="1"/>
    <row r="138" ht="12.75" hidden="1"/>
    <row r="139" ht="12.75" hidden="1"/>
    <row r="140" ht="12.75" hidden="1"/>
    <row r="141" ht="12.75" hidden="1"/>
    <row r="142" ht="12.75" hidden="1"/>
    <row r="143" ht="12.75" hidden="1">
      <c r="G143" s="57"/>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spans="1:6" ht="12.75" hidden="1">
      <c r="A173" s="3"/>
      <c r="B173" s="3"/>
      <c r="C173" s="3"/>
      <c r="D173" s="3"/>
      <c r="E173" s="3"/>
      <c r="F173" s="3"/>
    </row>
    <row r="174" spans="1:6" ht="12.75" hidden="1">
      <c r="A174" s="3"/>
      <c r="B174" s="3"/>
      <c r="C174" s="3"/>
      <c r="D174" s="3"/>
      <c r="E174" s="3"/>
      <c r="F174" s="3"/>
    </row>
    <row r="175" spans="1:6" ht="12.75" hidden="1">
      <c r="A175" s="21"/>
      <c r="B175" s="21"/>
      <c r="C175" s="21"/>
      <c r="D175" s="21"/>
      <c r="E175" s="21"/>
      <c r="F175" s="21"/>
    </row>
    <row r="176" spans="1:7" ht="12.75" hidden="1">
      <c r="A176" s="21"/>
      <c r="B176" s="44"/>
      <c r="C176" s="44"/>
      <c r="D176" s="44"/>
      <c r="E176" s="44"/>
      <c r="F176" s="44"/>
      <c r="G176" s="3"/>
    </row>
    <row r="177" spans="1:8" ht="13.5" customHeight="1">
      <c r="A177" s="2021"/>
      <c r="B177" s="2021"/>
      <c r="C177" s="2021"/>
      <c r="D177" s="2021"/>
      <c r="E177" s="2021"/>
      <c r="F177" s="2021"/>
      <c r="G177" s="2021"/>
      <c r="H177" s="2021"/>
    </row>
    <row r="178" spans="1:8" ht="12.75">
      <c r="A178" s="2018"/>
      <c r="B178" s="2018"/>
      <c r="C178" s="2018"/>
      <c r="D178" s="2018"/>
      <c r="E178" s="2018"/>
      <c r="F178" s="2018"/>
      <c r="G178" s="2018"/>
      <c r="H178" s="2018"/>
    </row>
    <row r="179" spans="1:8" ht="12.75">
      <c r="A179" s="2018"/>
      <c r="B179" s="2018"/>
      <c r="C179" s="2018"/>
      <c r="D179" s="2018"/>
      <c r="E179" s="2018"/>
      <c r="F179" s="2018"/>
      <c r="G179" s="2018"/>
      <c r="H179" s="2018"/>
    </row>
    <row r="180" spans="1:7" ht="12.75">
      <c r="A180" s="21"/>
      <c r="B180" s="44"/>
      <c r="C180" s="44"/>
      <c r="D180" s="44"/>
      <c r="E180" s="44"/>
      <c r="F180" s="44"/>
      <c r="G180" s="3"/>
    </row>
    <row r="181" spans="1:7" ht="12.75">
      <c r="A181" s="21"/>
      <c r="B181" s="44"/>
      <c r="C181" s="44"/>
      <c r="D181" s="44"/>
      <c r="E181" s="44"/>
      <c r="F181" s="44"/>
      <c r="G181" s="3"/>
    </row>
    <row r="182" spans="1:7" ht="12.75">
      <c r="A182" s="21"/>
      <c r="B182" s="44"/>
      <c r="C182" s="44"/>
      <c r="D182" s="44"/>
      <c r="E182" s="44"/>
      <c r="F182" s="44"/>
      <c r="G182" s="3"/>
    </row>
    <row r="183" spans="1:7" ht="12.75">
      <c r="A183" s="21"/>
      <c r="B183" s="44"/>
      <c r="C183" s="44"/>
      <c r="D183" s="44"/>
      <c r="E183" s="44"/>
      <c r="F183" s="44"/>
      <c r="G183" s="3"/>
    </row>
    <row r="184" spans="2:6" ht="12.75">
      <c r="B184" s="18"/>
      <c r="C184" s="18"/>
      <c r="D184" s="18"/>
      <c r="E184" s="18"/>
      <c r="F184" s="18"/>
    </row>
  </sheetData>
  <sheetProtection password="C356" sheet="1" objects="1" scenarios="1"/>
  <mergeCells count="62">
    <mergeCell ref="A86:B86"/>
    <mergeCell ref="A87:B87"/>
    <mergeCell ref="A121:I121"/>
    <mergeCell ref="A91:B91"/>
    <mergeCell ref="A88:B88"/>
    <mergeCell ref="A74:B75"/>
    <mergeCell ref="A79:B79"/>
    <mergeCell ref="A80:B80"/>
    <mergeCell ref="A123:I123"/>
    <mergeCell ref="I74:I75"/>
    <mergeCell ref="A90:B90"/>
    <mergeCell ref="A92:B92"/>
    <mergeCell ref="A84:B84"/>
    <mergeCell ref="A85:B85"/>
    <mergeCell ref="A81:B81"/>
    <mergeCell ref="B19:H19"/>
    <mergeCell ref="B30:H30"/>
    <mergeCell ref="A78:B78"/>
    <mergeCell ref="A89:B89"/>
    <mergeCell ref="B34:H34"/>
    <mergeCell ref="A77:B77"/>
    <mergeCell ref="A82:B82"/>
    <mergeCell ref="A83:B83"/>
    <mergeCell ref="A76:B76"/>
    <mergeCell ref="C12:H13"/>
    <mergeCell ref="A1:H1"/>
    <mergeCell ref="A58:H58"/>
    <mergeCell ref="A31:A34"/>
    <mergeCell ref="A54:B54"/>
    <mergeCell ref="A2:B3"/>
    <mergeCell ref="A11:B11"/>
    <mergeCell ref="B45:H45"/>
    <mergeCell ref="C55:H55"/>
    <mergeCell ref="A114:B114"/>
    <mergeCell ref="A179:H179"/>
    <mergeCell ref="A101:B101"/>
    <mergeCell ref="A98:B98"/>
    <mergeCell ref="A177:H177"/>
    <mergeCell ref="A178:H178"/>
    <mergeCell ref="A105:B105"/>
    <mergeCell ref="A102:B102"/>
    <mergeCell ref="A103:B103"/>
    <mergeCell ref="A104:B104"/>
    <mergeCell ref="A100:B100"/>
    <mergeCell ref="A106:B106"/>
    <mergeCell ref="A107:B107"/>
    <mergeCell ref="A93:B93"/>
    <mergeCell ref="A95:B95"/>
    <mergeCell ref="A96:B96"/>
    <mergeCell ref="A94:B94"/>
    <mergeCell ref="A99:B99"/>
    <mergeCell ref="A97:B97"/>
    <mergeCell ref="A122:I122"/>
    <mergeCell ref="A108:B108"/>
    <mergeCell ref="A109:B109"/>
    <mergeCell ref="A119:B119"/>
    <mergeCell ref="A118:B118"/>
    <mergeCell ref="A112:B112"/>
    <mergeCell ref="A110:B110"/>
    <mergeCell ref="A116:B116"/>
    <mergeCell ref="A117:B117"/>
    <mergeCell ref="A113:B113"/>
  </mergeCells>
  <hyperlinks>
    <hyperlink ref="B4" location="CFW_CropSales" display="CFW_CropSales"/>
    <hyperlink ref="B5" location="CFW_BreedingSales" display="CFW_BreedingSales"/>
    <hyperlink ref="B6" location="CFW_MarketSales" display="CFW_MarketSales"/>
    <hyperlink ref="B7" location="CFW_48_50" display="CFW_48_50"/>
    <hyperlink ref="B8" location="CFW_48_50" display="CFW_48_50"/>
    <hyperlink ref="B9" location="CFW_AccRecNew" display="CFW_AccRecNew"/>
    <hyperlink ref="B10" location="CFW_Other_Farm_Receipts" display="CFW_Other_Farm_Receipts"/>
    <hyperlink ref="B14" location="CFW_Crops" display="CFW_Crops"/>
    <hyperlink ref="B14:B17" location="CFW_Crops" display="CFW_Crops"/>
    <hyperlink ref="B18" location="CFW_OtherCropExp" display="CFW_OtherCropExp"/>
    <hyperlink ref="B20:B25" location="CFW_Livestock" display="CFW_Livestock"/>
    <hyperlink ref="B26" location="CFW_BreedingStockPurchases" display="CFW_BreedingStockPurchases"/>
    <hyperlink ref="B27" location="CFW_MarketLivestockPurchases" display="CFW_MarketLivestockPurchases"/>
    <hyperlink ref="B28" location="CFW_MarketingCharges" display="CFW_MarketingCharges"/>
    <hyperlink ref="B29" r:id="rId1" display="CFW_OtherLivestockExp"/>
    <hyperlink ref="B31:B33" location="CFW_Equipment" display="CFW_Equipment"/>
    <hyperlink ref="B35:B43" location="CFW_OtherSmall" display="CFW_OtherSmall"/>
    <hyperlink ref="B44" location="CFW_OtherCashOutflow" display="CFW_OtherCashOutflow"/>
    <hyperlink ref="B46:B47" location="CFW_Financing" display="CFW_Financing"/>
    <hyperlink ref="B48" location="CFW_AccountsPayable" display="CFW_AccountsPayable"/>
    <hyperlink ref="B49" location="CFW_RepayCashAdvance" display="CFW_RepayCashAdvance"/>
    <hyperlink ref="B52" location="Operating_Loans" display="Operating_Loans"/>
    <hyperlink ref="B53" location="CFW_TermLoanInterest" display="CFW_TermLoanInterest"/>
    <hyperlink ref="B65" location="Invest_GrowingCrops" display="Invest_GrowingCrops"/>
    <hyperlink ref="B62" location="CropInv_Crops" display="CropInv_Crops"/>
    <hyperlink ref="B63" location="LivestockInv" display="LivestockInv"/>
    <hyperlink ref="B64" location="Farm_Supplies" display="Farm_Supplies"/>
    <hyperlink ref="B66" location="AccoutsReceivableNew" display="AccoutsReceivableNew"/>
    <hyperlink ref="B67" location="Accounts_Payable" display="Accounts_Payable"/>
    <hyperlink ref="B68" location="Term_Debts" display="Term_Debts"/>
    <hyperlink ref="B50:B51" location="CFW_LeasePayments" display="CFW_LeasePayments"/>
    <hyperlink ref="A82" location="Invest_GrowingCrops" display="Invest_GrowingCrops"/>
    <hyperlink ref="A79" location="CropInv_Crops" display="CropInv_Crops"/>
    <hyperlink ref="A80" location="LivestockInv" display="LivestockInv"/>
    <hyperlink ref="A81" location="Farm_Supplies" display="Farm_Supplies"/>
    <hyperlink ref="A83" location="AccoutsReceivableNew" display="AccoutsReceivableNew"/>
    <hyperlink ref="A84" location="Accounts_Payable" display="Accounts_Payable"/>
    <hyperlink ref="A85" location="Term_Debts" display="Term_Debts"/>
    <hyperlink ref="A79:B79" location="PROJECTED_ACCRUED_NET_FARM_INCOME2" display="PROJECTED_ACCRUED_NET_FARM_INCOME2"/>
    <hyperlink ref="A80:B80" location="PROJECTED_ACCRUED_NET_FARM_INCOME2" display="PROJECTED_ACCRUED_NET_FARM_INCOME2"/>
    <hyperlink ref="A81:B81" location="PROJECTED_ACCRUED_NET_FARM_INCOME2" display="PROJECTED_ACCRUED_NET_FARM_INCOME2"/>
    <hyperlink ref="A82:B82" location="PROJECTED_ACCRUED_NET_FARM_INCOME2" display="PROJECTED_ACCRUED_NET_FARM_INCOME2"/>
    <hyperlink ref="A83:B83" location="PROJECTED_ACCRUED_NET_FARM_INCOME2" display="PROJECTED_ACCRUED_NET_FARM_INCOME2"/>
    <hyperlink ref="A84:B84" location="PROJECTED_ACCRUED_NET_FARM_INCOME2" display="PROJECTED_ACCRUED_NET_FARM_INCOME2"/>
    <hyperlink ref="A85:B85" location="PROJECTED_ACCRUED_NET_FARM_INCOME2" display="PROJECTED_ACCRUED_NET_FARM_INCOME2"/>
    <hyperlink ref="A86:B86" location="PROJECTED_ACCRUED_NET_FARM_INCOME2" display="PROJECTED_ACCRUED_NET_FARM_INCOME2"/>
    <hyperlink ref="A87:B87" location="PROJECTED_ACCRUED_NET_FARM_INCOME2" display="PROJECTED_ACCRUED_NET_FARM_INCOME2"/>
    <hyperlink ref="A90:B90" location="Debt_Service" display="Debt_Service"/>
    <hyperlink ref="A91:B91" location="Debt_Service" display="Debt_Service"/>
    <hyperlink ref="A92:B92" location="Debt_Service" display="Debt_Service"/>
    <hyperlink ref="A93:B93" location="Debt_Service" display="Debt_Service"/>
    <hyperlink ref="A94:B94" location="Debt_Service" display="Debt_Service"/>
    <hyperlink ref="A95:B95" location="Debt_Service_Total_Debt" display="Debt_Service_Total_Debt"/>
    <hyperlink ref="A97:B97" location="Debt_Service_Analysis" display="Debt_Service_Analysis"/>
    <hyperlink ref="A98:B98" location="Debt_Service_Analysis" display="Debt_Service_Analysis"/>
    <hyperlink ref="A99:B99" location="Debt_Service_Term_Debt" display="Debt_Service_Term_Debt"/>
    <hyperlink ref="A100:B100" location="Debt_Service_Analysis" display="Debt_Service_Analysis"/>
    <hyperlink ref="A101:B101" location="Debt_Service_Analysis" display="Debt_Service_Analysis"/>
    <hyperlink ref="A76:B76" location="Total_Farm_Cash_Income" display="Total_Farm_Cash_Income"/>
    <hyperlink ref="A77:B77" location="Total_Frm_Cash_Expenses" display="Total_Frm_Cash_Expenses"/>
  </hyperlinks>
  <printOptions horizontalCentered="1"/>
  <pageMargins left="0.25" right="0" top="0.3" bottom="0.25" header="0" footer="0.22"/>
  <pageSetup horizontalDpi="300" verticalDpi="300" orientation="portrait" scale="71" r:id="rId5"/>
  <headerFooter alignWithMargins="0">
    <oddFooter>&amp;L&amp;D&amp;CPage &amp;P of &amp;N&amp;RManitoba Agriculture, Food and Initiatives
&amp;"Arial,Italic"Farm Management</oddFooter>
  </headerFooter>
  <drawing r:id="rId4"/>
  <legacyDrawing r:id="rId3"/>
</worksheet>
</file>

<file path=xl/worksheets/sheet18.xml><?xml version="1.0" encoding="utf-8"?>
<worksheet xmlns="http://schemas.openxmlformats.org/spreadsheetml/2006/main" xmlns:r="http://schemas.openxmlformats.org/officeDocument/2006/relationships">
  <sheetPr codeName="Sheet4"/>
  <dimension ref="A1:K10"/>
  <sheetViews>
    <sheetView zoomScalePageLayoutView="0" workbookViewId="0" topLeftCell="A1">
      <selection activeCell="I9" sqref="I9"/>
    </sheetView>
  </sheetViews>
  <sheetFormatPr defaultColWidth="9.140625" defaultRowHeight="12.75"/>
  <sheetData>
    <row r="1" ht="12.75">
      <c r="A1" s="1169" t="s">
        <v>517</v>
      </c>
    </row>
    <row r="2" spans="1:11" ht="25.5" customHeight="1">
      <c r="A2" s="1167">
        <v>1</v>
      </c>
      <c r="B2" s="2063" t="s">
        <v>518</v>
      </c>
      <c r="C2" s="2063"/>
      <c r="D2" s="2063"/>
      <c r="E2" s="2063"/>
      <c r="F2" s="2063"/>
      <c r="G2" s="2063"/>
      <c r="H2" s="2063"/>
      <c r="I2" s="2063"/>
      <c r="J2" s="2063"/>
      <c r="K2" s="2063"/>
    </row>
    <row r="3" spans="1:11" ht="12.75">
      <c r="A3" s="1167">
        <v>2</v>
      </c>
      <c r="B3" s="2063" t="s">
        <v>519</v>
      </c>
      <c r="C3" s="2063"/>
      <c r="D3" s="2063"/>
      <c r="E3" s="2063"/>
      <c r="F3" s="2063"/>
      <c r="G3" s="2063"/>
      <c r="H3" s="2063"/>
      <c r="I3" s="2063"/>
      <c r="J3" s="2063"/>
      <c r="K3" s="2063"/>
    </row>
    <row r="4" spans="1:2" ht="12.75">
      <c r="A4" s="1167"/>
      <c r="B4" s="1168"/>
    </row>
    <row r="5" spans="1:2" ht="12.75">
      <c r="A5" s="1167"/>
      <c r="B5" s="1168"/>
    </row>
    <row r="6" spans="1:2" ht="12.75">
      <c r="A6" s="1167"/>
      <c r="B6" s="1168"/>
    </row>
    <row r="7" spans="1:2" ht="12.75">
      <c r="A7" s="1167"/>
      <c r="B7" s="1168"/>
    </row>
    <row r="8" spans="1:2" ht="12.75">
      <c r="A8" s="1167"/>
      <c r="B8" s="1168"/>
    </row>
    <row r="9" spans="1:2" ht="12.75">
      <c r="A9" s="1167"/>
      <c r="B9" s="1168"/>
    </row>
    <row r="10" ht="12.75">
      <c r="A10" s="1167"/>
    </row>
  </sheetData>
  <sheetProtection password="C356" sheet="1" objects="1" scenarios="1"/>
  <mergeCells count="2">
    <mergeCell ref="B2:K2"/>
    <mergeCell ref="B3:K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1"/>
  <dimension ref="A1:T115"/>
  <sheetViews>
    <sheetView showGridLines="0" zoomScalePageLayoutView="0" workbookViewId="0" topLeftCell="A1">
      <selection activeCell="C29" sqref="C29:D29"/>
    </sheetView>
  </sheetViews>
  <sheetFormatPr defaultColWidth="9.140625" defaultRowHeight="12.75" customHeight="1"/>
  <cols>
    <col min="1" max="3" width="9.140625" style="214" customWidth="1"/>
    <col min="4" max="4" width="14.7109375" style="214" customWidth="1"/>
    <col min="5" max="5" width="13.00390625" style="214" customWidth="1"/>
    <col min="6" max="8" width="9.140625" style="214" customWidth="1"/>
    <col min="9" max="9" width="11.28125" style="214" customWidth="1"/>
    <col min="10" max="10" width="4.00390625" style="214" customWidth="1"/>
    <col min="11" max="25" width="9.140625" style="214" customWidth="1"/>
    <col min="26" max="27" width="10.00390625" style="214" bestFit="1" customWidth="1"/>
    <col min="28" max="16384" width="9.140625" style="214" customWidth="1"/>
  </cols>
  <sheetData>
    <row r="1" spans="1:20" ht="9" customHeight="1">
      <c r="A1" s="213"/>
      <c r="B1" s="213"/>
      <c r="C1" s="213"/>
      <c r="D1" s="213"/>
      <c r="E1" s="213"/>
      <c r="F1" s="213"/>
      <c r="G1" s="213"/>
      <c r="H1" s="213"/>
      <c r="I1" s="213"/>
      <c r="J1" s="213"/>
      <c r="K1" s="213"/>
      <c r="L1" s="213"/>
      <c r="M1" s="213"/>
      <c r="N1" s="213"/>
      <c r="O1" s="213"/>
      <c r="P1" s="213"/>
      <c r="Q1" s="213"/>
      <c r="R1" s="213"/>
      <c r="S1" s="213"/>
      <c r="T1" s="213"/>
    </row>
    <row r="2" spans="1:20" ht="33" customHeight="1">
      <c r="A2" s="1307" t="s">
        <v>460</v>
      </c>
      <c r="B2" s="1308"/>
      <c r="C2" s="1308"/>
      <c r="D2" s="1308"/>
      <c r="E2" s="1308"/>
      <c r="F2" s="1308"/>
      <c r="G2" s="1308"/>
      <c r="H2" s="1308"/>
      <c r="I2" s="1309"/>
      <c r="J2" s="213"/>
      <c r="K2" s="213"/>
      <c r="L2" s="213"/>
      <c r="M2" s="213"/>
      <c r="N2" s="213"/>
      <c r="O2" s="213"/>
      <c r="P2" s="213"/>
      <c r="Q2" s="213"/>
      <c r="R2" s="213"/>
      <c r="S2" s="213"/>
      <c r="T2" s="213"/>
    </row>
    <row r="3" spans="1:20" s="107" customFormat="1" ht="21" customHeight="1">
      <c r="A3" s="1269" t="s">
        <v>461</v>
      </c>
      <c r="B3" s="1270"/>
      <c r="C3" s="1270"/>
      <c r="D3" s="1270"/>
      <c r="E3" s="1270"/>
      <c r="F3" s="1270"/>
      <c r="G3" s="1270"/>
      <c r="H3" s="1270"/>
      <c r="I3" s="1306"/>
      <c r="J3" s="796"/>
      <c r="K3" s="796"/>
      <c r="L3" s="796"/>
      <c r="M3" s="796"/>
      <c r="N3" s="796"/>
      <c r="O3" s="796"/>
      <c r="P3" s="796"/>
      <c r="Q3" s="796"/>
      <c r="R3" s="796"/>
      <c r="S3" s="796"/>
      <c r="T3" s="796"/>
    </row>
    <row r="4" spans="1:20" ht="25.5" customHeight="1">
      <c r="A4" s="1310"/>
      <c r="B4" s="1311"/>
      <c r="C4" s="1310"/>
      <c r="D4" s="1311"/>
      <c r="E4" s="1310"/>
      <c r="F4" s="1311"/>
      <c r="G4" s="1304"/>
      <c r="H4" s="1305"/>
      <c r="I4" s="797"/>
      <c r="J4" s="219"/>
      <c r="K4" s="219"/>
      <c r="L4" s="213"/>
      <c r="M4" s="213"/>
      <c r="N4" s="213"/>
      <c r="O4" s="213"/>
      <c r="P4" s="213"/>
      <c r="Q4" s="213"/>
      <c r="R4" s="213"/>
      <c r="S4" s="213"/>
      <c r="T4" s="213"/>
    </row>
    <row r="5" spans="1:20" ht="12.75" customHeight="1">
      <c r="A5" s="1325" t="s">
        <v>462</v>
      </c>
      <c r="B5" s="1303"/>
      <c r="C5" s="1303" t="s">
        <v>463</v>
      </c>
      <c r="D5" s="1303"/>
      <c r="E5" s="1303" t="s">
        <v>464</v>
      </c>
      <c r="F5" s="1303"/>
      <c r="G5" s="1303" t="s">
        <v>465</v>
      </c>
      <c r="H5" s="1303"/>
      <c r="I5" s="798"/>
      <c r="J5" s="213"/>
      <c r="K5" s="213"/>
      <c r="L5" s="213"/>
      <c r="M5" s="213"/>
      <c r="N5" s="213"/>
      <c r="O5" s="213"/>
      <c r="P5" s="213"/>
      <c r="Q5" s="213"/>
      <c r="R5" s="213"/>
      <c r="S5" s="213"/>
      <c r="T5" s="213"/>
    </row>
    <row r="6" spans="1:20" ht="12.75" customHeight="1">
      <c r="A6" s="793"/>
      <c r="B6" s="794"/>
      <c r="C6" s="794"/>
      <c r="D6" s="794"/>
      <c r="E6" s="794"/>
      <c r="F6" s="794"/>
      <c r="G6" s="794"/>
      <c r="H6" s="794"/>
      <c r="I6" s="795"/>
      <c r="J6" s="213"/>
      <c r="K6" s="213"/>
      <c r="L6" s="213"/>
      <c r="M6" s="213"/>
      <c r="N6" s="213"/>
      <c r="O6" s="213"/>
      <c r="P6" s="213"/>
      <c r="Q6" s="213"/>
      <c r="R6" s="213"/>
      <c r="S6" s="213"/>
      <c r="T6" s="213"/>
    </row>
    <row r="7" spans="1:20" ht="12.75" customHeight="1">
      <c r="A7" s="1269" t="s">
        <v>466</v>
      </c>
      <c r="B7" s="1270"/>
      <c r="C7" s="1270"/>
      <c r="D7" s="1270"/>
      <c r="E7" s="1270"/>
      <c r="F7" s="1270"/>
      <c r="G7" s="1270"/>
      <c r="H7" s="1270"/>
      <c r="I7" s="1306"/>
      <c r="J7" s="213"/>
      <c r="K7" s="213"/>
      <c r="L7" s="213"/>
      <c r="M7" s="213"/>
      <c r="N7" s="213"/>
      <c r="O7" s="213"/>
      <c r="P7" s="213"/>
      <c r="Q7" s="213"/>
      <c r="R7" s="213"/>
      <c r="S7" s="213"/>
      <c r="T7" s="213"/>
    </row>
    <row r="8" spans="1:20" ht="25.5" customHeight="1">
      <c r="A8" s="1310"/>
      <c r="B8" s="1311"/>
      <c r="C8" s="1310"/>
      <c r="D8" s="1311"/>
      <c r="E8" s="1310"/>
      <c r="F8" s="1311"/>
      <c r="G8" s="1304"/>
      <c r="H8" s="1305"/>
      <c r="I8" s="797"/>
      <c r="J8" s="219"/>
      <c r="K8" s="213"/>
      <c r="L8" s="213"/>
      <c r="M8" s="213"/>
      <c r="N8" s="213"/>
      <c r="O8" s="213"/>
      <c r="P8" s="213"/>
      <c r="Q8" s="213"/>
      <c r="R8" s="213"/>
      <c r="S8" s="213"/>
      <c r="T8" s="213"/>
    </row>
    <row r="9" spans="1:20" ht="12.75" customHeight="1">
      <c r="A9" s="1325" t="s">
        <v>462</v>
      </c>
      <c r="B9" s="1303"/>
      <c r="C9" s="1303" t="s">
        <v>463</v>
      </c>
      <c r="D9" s="1303"/>
      <c r="E9" s="1303" t="s">
        <v>464</v>
      </c>
      <c r="F9" s="1303"/>
      <c r="G9" s="1303" t="s">
        <v>465</v>
      </c>
      <c r="H9" s="1303"/>
      <c r="I9" s="798"/>
      <c r="J9" s="213"/>
      <c r="K9" s="213"/>
      <c r="L9" s="213"/>
      <c r="M9" s="213"/>
      <c r="N9" s="213"/>
      <c r="O9" s="213"/>
      <c r="P9" s="213"/>
      <c r="Q9" s="213"/>
      <c r="R9" s="213"/>
      <c r="S9" s="213"/>
      <c r="T9" s="213"/>
    </row>
    <row r="10" spans="1:20" ht="12.75" customHeight="1">
      <c r="A10" s="1315"/>
      <c r="B10" s="1316"/>
      <c r="C10" s="1316"/>
      <c r="D10" s="1316"/>
      <c r="E10" s="1316"/>
      <c r="F10" s="1316"/>
      <c r="G10" s="1316"/>
      <c r="H10" s="1316"/>
      <c r="I10" s="1317"/>
      <c r="J10" s="213"/>
      <c r="K10" s="213"/>
      <c r="L10" s="213"/>
      <c r="M10" s="213"/>
      <c r="N10" s="213"/>
      <c r="O10" s="213"/>
      <c r="P10" s="213"/>
      <c r="Q10" s="213"/>
      <c r="R10" s="213"/>
      <c r="S10" s="213"/>
      <c r="T10" s="213"/>
    </row>
    <row r="11" spans="1:20" ht="13.5" customHeight="1">
      <c r="A11" s="799"/>
      <c r="B11" s="1280" t="s">
        <v>467</v>
      </c>
      <c r="C11" s="1280"/>
      <c r="D11" s="1281"/>
      <c r="E11" s="1277"/>
      <c r="F11" s="1278"/>
      <c r="G11" s="1278"/>
      <c r="H11" s="1278"/>
      <c r="I11" s="1279"/>
      <c r="J11" s="213"/>
      <c r="K11" s="213"/>
      <c r="L11" s="213"/>
      <c r="M11" s="213"/>
      <c r="N11" s="213"/>
      <c r="O11" s="213"/>
      <c r="P11" s="213"/>
      <c r="Q11" s="213"/>
      <c r="R11" s="213"/>
      <c r="S11" s="213"/>
      <c r="T11" s="213"/>
    </row>
    <row r="12" spans="1:20" ht="13.5" customHeight="1">
      <c r="A12" s="799"/>
      <c r="B12" s="1280" t="s">
        <v>468</v>
      </c>
      <c r="C12" s="1280"/>
      <c r="D12" s="1281"/>
      <c r="E12" s="1277"/>
      <c r="F12" s="1278"/>
      <c r="G12" s="1278"/>
      <c r="H12" s="1278"/>
      <c r="I12" s="1279"/>
      <c r="J12" s="213"/>
      <c r="K12" s="213"/>
      <c r="L12" s="213"/>
      <c r="M12" s="213"/>
      <c r="N12" s="213"/>
      <c r="O12" s="213"/>
      <c r="P12" s="213"/>
      <c r="Q12" s="213"/>
      <c r="R12" s="213"/>
      <c r="S12" s="213"/>
      <c r="T12" s="213"/>
    </row>
    <row r="13" spans="1:20" ht="13.5" customHeight="1">
      <c r="A13" s="1269"/>
      <c r="B13" s="1270"/>
      <c r="C13" s="1270"/>
      <c r="D13" s="1270"/>
      <c r="E13" s="1270"/>
      <c r="F13" s="1270"/>
      <c r="G13" s="1270"/>
      <c r="H13" s="1270"/>
      <c r="I13" s="1306"/>
      <c r="J13" s="213"/>
      <c r="K13" s="213"/>
      <c r="L13" s="213"/>
      <c r="M13" s="213"/>
      <c r="N13" s="213"/>
      <c r="O13" s="213"/>
      <c r="P13" s="213"/>
      <c r="Q13" s="213"/>
      <c r="R13" s="213"/>
      <c r="S13" s="213"/>
      <c r="T13" s="213"/>
    </row>
    <row r="14" spans="1:20" ht="13.5" customHeight="1">
      <c r="A14" s="1312" t="s">
        <v>469</v>
      </c>
      <c r="B14" s="1313"/>
      <c r="C14" s="1281" t="s">
        <v>470</v>
      </c>
      <c r="D14" s="1286"/>
      <c r="E14" s="1322"/>
      <c r="F14" s="1323"/>
      <c r="G14" s="1323"/>
      <c r="H14" s="1323"/>
      <c r="I14" s="1324"/>
      <c r="J14" s="213"/>
      <c r="K14" s="213"/>
      <c r="L14" s="213"/>
      <c r="M14" s="213"/>
      <c r="N14" s="213"/>
      <c r="O14" s="213"/>
      <c r="P14" s="213"/>
      <c r="Q14" s="213"/>
      <c r="R14" s="213"/>
      <c r="S14" s="213"/>
      <c r="T14" s="213"/>
    </row>
    <row r="15" spans="1:20" ht="13.5" customHeight="1">
      <c r="A15" s="1314"/>
      <c r="B15" s="1313"/>
      <c r="C15" s="1281" t="s">
        <v>471</v>
      </c>
      <c r="D15" s="1286"/>
      <c r="E15" s="1322"/>
      <c r="F15" s="1323"/>
      <c r="G15" s="1323"/>
      <c r="H15" s="1323"/>
      <c r="I15" s="1324"/>
      <c r="J15" s="213"/>
      <c r="K15" s="213"/>
      <c r="L15" s="213"/>
      <c r="M15" s="213"/>
      <c r="N15" s="213"/>
      <c r="O15" s="213"/>
      <c r="P15" s="213"/>
      <c r="Q15" s="213"/>
      <c r="R15" s="213"/>
      <c r="S15" s="213"/>
      <c r="T15" s="213"/>
    </row>
    <row r="16" spans="1:20" ht="12.75" customHeight="1">
      <c r="A16" s="1269"/>
      <c r="B16" s="1270"/>
      <c r="C16" s="1270"/>
      <c r="D16" s="1270"/>
      <c r="E16" s="1270"/>
      <c r="F16" s="1270"/>
      <c r="G16" s="1270"/>
      <c r="H16" s="1270"/>
      <c r="I16" s="1306"/>
      <c r="J16" s="213"/>
      <c r="K16" s="213"/>
      <c r="L16" s="213"/>
      <c r="M16" s="213"/>
      <c r="N16" s="213"/>
      <c r="O16" s="213"/>
      <c r="P16" s="213"/>
      <c r="Q16" s="213"/>
      <c r="R16" s="213"/>
      <c r="S16" s="213"/>
      <c r="T16" s="213"/>
    </row>
    <row r="17" spans="1:20" ht="63" customHeight="1">
      <c r="A17" s="1314" t="s">
        <v>472</v>
      </c>
      <c r="B17" s="1313"/>
      <c r="C17" s="1313"/>
      <c r="D17" s="1318"/>
      <c r="E17" s="1319"/>
      <c r="F17" s="1320"/>
      <c r="G17" s="1320"/>
      <c r="H17" s="1320"/>
      <c r="I17" s="1321"/>
      <c r="J17" s="213"/>
      <c r="K17" s="213"/>
      <c r="L17" s="213"/>
      <c r="M17" s="213"/>
      <c r="N17" s="213"/>
      <c r="O17" s="213"/>
      <c r="P17" s="213"/>
      <c r="Q17" s="213"/>
      <c r="R17" s="213"/>
      <c r="S17" s="213"/>
      <c r="T17" s="213"/>
    </row>
    <row r="18" spans="1:20" ht="12.75" customHeight="1">
      <c r="A18" s="1282"/>
      <c r="B18" s="1283"/>
      <c r="C18" s="1283"/>
      <c r="D18" s="1283"/>
      <c r="E18" s="1274"/>
      <c r="F18" s="1274"/>
      <c r="G18" s="1274"/>
      <c r="H18" s="1274"/>
      <c r="I18" s="1275"/>
      <c r="J18" s="213"/>
      <c r="K18" s="213"/>
      <c r="L18" s="213"/>
      <c r="M18" s="213"/>
      <c r="N18" s="213"/>
      <c r="O18" s="213"/>
      <c r="P18" s="213"/>
      <c r="Q18" s="213"/>
      <c r="R18" s="213"/>
      <c r="S18" s="213"/>
      <c r="T18" s="213"/>
    </row>
    <row r="19" spans="1:20" ht="13.5" customHeight="1">
      <c r="A19" s="1295" t="s">
        <v>473</v>
      </c>
      <c r="B19" s="1296"/>
      <c r="C19" s="1276"/>
      <c r="D19" s="1276"/>
      <c r="E19" s="1271" t="s">
        <v>461</v>
      </c>
      <c r="F19" s="1271"/>
      <c r="G19" s="1272"/>
      <c r="H19" s="1272"/>
      <c r="I19" s="1273"/>
      <c r="J19" s="213"/>
      <c r="K19" s="213"/>
      <c r="L19" s="213"/>
      <c r="M19" s="213"/>
      <c r="N19" s="213"/>
      <c r="O19" s="213"/>
      <c r="P19" s="213"/>
      <c r="Q19" s="213"/>
      <c r="R19" s="213"/>
      <c r="S19" s="213"/>
      <c r="T19" s="213"/>
    </row>
    <row r="20" spans="1:20" ht="13.5" customHeight="1">
      <c r="A20" s="1295"/>
      <c r="B20" s="1296"/>
      <c r="C20" s="1280" t="s">
        <v>474</v>
      </c>
      <c r="D20" s="1281"/>
      <c r="E20" s="1277"/>
      <c r="F20" s="1278"/>
      <c r="G20" s="1278"/>
      <c r="H20" s="1278"/>
      <c r="I20" s="1279"/>
      <c r="J20" s="213"/>
      <c r="K20" s="213"/>
      <c r="L20" s="213"/>
      <c r="M20" s="213"/>
      <c r="N20" s="213"/>
      <c r="O20" s="213"/>
      <c r="P20" s="213"/>
      <c r="Q20" s="213"/>
      <c r="R20" s="213"/>
      <c r="S20" s="213"/>
      <c r="T20" s="213"/>
    </row>
    <row r="21" spans="1:20" ht="13.5" customHeight="1">
      <c r="A21" s="1295"/>
      <c r="B21" s="1296"/>
      <c r="C21" s="1280" t="s">
        <v>475</v>
      </c>
      <c r="D21" s="1281"/>
      <c r="E21" s="1277"/>
      <c r="F21" s="1278"/>
      <c r="G21" s="1278"/>
      <c r="H21" s="1278"/>
      <c r="I21" s="1279"/>
      <c r="J21" s="213"/>
      <c r="K21" s="213"/>
      <c r="L21" s="213"/>
      <c r="M21" s="213"/>
      <c r="N21" s="213"/>
      <c r="O21" s="213"/>
      <c r="P21" s="213"/>
      <c r="Q21" s="213"/>
      <c r="R21" s="213"/>
      <c r="S21" s="213"/>
      <c r="T21" s="213"/>
    </row>
    <row r="22" spans="1:20" ht="13.5" customHeight="1">
      <c r="A22" s="1295"/>
      <c r="B22" s="1296"/>
      <c r="C22" s="1280" t="s">
        <v>476</v>
      </c>
      <c r="D22" s="1281"/>
      <c r="E22" s="1277"/>
      <c r="F22" s="1278"/>
      <c r="G22" s="1278"/>
      <c r="H22" s="1278"/>
      <c r="I22" s="1279"/>
      <c r="J22" s="213"/>
      <c r="K22" s="213"/>
      <c r="L22" s="213"/>
      <c r="M22" s="213"/>
      <c r="N22" s="213"/>
      <c r="O22" s="213"/>
      <c r="P22" s="213"/>
      <c r="Q22" s="213"/>
      <c r="R22" s="213"/>
      <c r="S22" s="213"/>
      <c r="T22" s="213"/>
    </row>
    <row r="23" spans="1:20" ht="13.5" customHeight="1">
      <c r="A23" s="791"/>
      <c r="B23" s="790"/>
      <c r="C23" s="792"/>
      <c r="D23" s="792"/>
      <c r="E23" s="801"/>
      <c r="F23" s="801"/>
      <c r="G23" s="801"/>
      <c r="H23" s="801"/>
      <c r="I23" s="802"/>
      <c r="J23" s="213"/>
      <c r="K23" s="213"/>
      <c r="L23" s="213"/>
      <c r="M23" s="213"/>
      <c r="N23" s="213"/>
      <c r="O23" s="213"/>
      <c r="P23" s="213"/>
      <c r="Q23" s="213"/>
      <c r="R23" s="213"/>
      <c r="S23" s="213"/>
      <c r="T23" s="213"/>
    </row>
    <row r="24" spans="1:20" ht="13.5" customHeight="1">
      <c r="A24" s="791"/>
      <c r="B24" s="790"/>
      <c r="C24" s="1276"/>
      <c r="D24" s="1276"/>
      <c r="E24" s="1271" t="s">
        <v>466</v>
      </c>
      <c r="F24" s="1271"/>
      <c r="G24" s="1272"/>
      <c r="H24" s="1272"/>
      <c r="I24" s="1273"/>
      <c r="J24" s="213"/>
      <c r="K24" s="213"/>
      <c r="L24" s="213"/>
      <c r="M24" s="213"/>
      <c r="N24" s="213"/>
      <c r="O24" s="213"/>
      <c r="P24" s="213"/>
      <c r="Q24" s="213"/>
      <c r="R24" s="213"/>
      <c r="S24" s="213"/>
      <c r="T24" s="213"/>
    </row>
    <row r="25" spans="1:20" ht="13.5" customHeight="1">
      <c r="A25" s="791"/>
      <c r="B25" s="790"/>
      <c r="C25" s="1280" t="s">
        <v>474</v>
      </c>
      <c r="D25" s="1281"/>
      <c r="E25" s="1277"/>
      <c r="F25" s="1278"/>
      <c r="G25" s="1278"/>
      <c r="H25" s="1278"/>
      <c r="I25" s="1279"/>
      <c r="J25" s="213"/>
      <c r="K25" s="213"/>
      <c r="L25" s="213"/>
      <c r="M25" s="213"/>
      <c r="N25" s="213"/>
      <c r="O25" s="213"/>
      <c r="P25" s="213"/>
      <c r="Q25" s="213"/>
      <c r="R25" s="213"/>
      <c r="S25" s="213"/>
      <c r="T25" s="213"/>
    </row>
    <row r="26" spans="1:20" ht="13.5" customHeight="1">
      <c r="A26" s="791"/>
      <c r="B26" s="790"/>
      <c r="C26" s="1280" t="s">
        <v>475</v>
      </c>
      <c r="D26" s="1281"/>
      <c r="E26" s="1277"/>
      <c r="F26" s="1278"/>
      <c r="G26" s="1278"/>
      <c r="H26" s="1278"/>
      <c r="I26" s="1279"/>
      <c r="J26" s="213"/>
      <c r="K26" s="213"/>
      <c r="L26" s="213"/>
      <c r="M26" s="213"/>
      <c r="N26" s="213"/>
      <c r="O26" s="213"/>
      <c r="P26" s="213"/>
      <c r="Q26" s="213"/>
      <c r="R26" s="213"/>
      <c r="S26" s="213"/>
      <c r="T26" s="213"/>
    </row>
    <row r="27" spans="1:20" ht="13.5" customHeight="1">
      <c r="A27" s="791"/>
      <c r="B27" s="790"/>
      <c r="C27" s="1280" t="s">
        <v>476</v>
      </c>
      <c r="D27" s="1281"/>
      <c r="E27" s="1277"/>
      <c r="F27" s="1278"/>
      <c r="G27" s="1278"/>
      <c r="H27" s="1278"/>
      <c r="I27" s="1279"/>
      <c r="J27" s="213"/>
      <c r="K27" s="213"/>
      <c r="L27" s="213"/>
      <c r="M27" s="213"/>
      <c r="N27" s="213"/>
      <c r="O27" s="213"/>
      <c r="P27" s="213"/>
      <c r="Q27" s="213"/>
      <c r="R27" s="213"/>
      <c r="S27" s="213"/>
      <c r="T27" s="213"/>
    </row>
    <row r="28" spans="1:20" ht="13.5" customHeight="1">
      <c r="A28" s="1282"/>
      <c r="B28" s="1283"/>
      <c r="C28" s="1283"/>
      <c r="D28" s="1283"/>
      <c r="E28" s="1283"/>
      <c r="F28" s="1283"/>
      <c r="G28" s="1283"/>
      <c r="H28" s="1283"/>
      <c r="I28" s="1284"/>
      <c r="J28" s="213"/>
      <c r="K28" s="213"/>
      <c r="L28" s="213"/>
      <c r="M28" s="213"/>
      <c r="N28" s="213"/>
      <c r="O28" s="213"/>
      <c r="P28" s="213"/>
      <c r="Q28" s="213"/>
      <c r="R28" s="213"/>
      <c r="S28" s="213"/>
      <c r="T28" s="213"/>
    </row>
    <row r="29" spans="1:20" ht="13.5" customHeight="1">
      <c r="A29" s="1295" t="s">
        <v>556</v>
      </c>
      <c r="B29" s="1296"/>
      <c r="C29" s="1280" t="s">
        <v>558</v>
      </c>
      <c r="D29" s="1281"/>
      <c r="E29" s="1277"/>
      <c r="F29" s="1278"/>
      <c r="G29" s="1299"/>
      <c r="H29" s="1299"/>
      <c r="I29" s="1300"/>
      <c r="J29" s="213"/>
      <c r="K29" s="213"/>
      <c r="L29" s="213"/>
      <c r="M29" s="213"/>
      <c r="N29" s="213"/>
      <c r="O29" s="213"/>
      <c r="P29" s="213"/>
      <c r="Q29" s="213"/>
      <c r="R29" s="213"/>
      <c r="S29" s="213"/>
      <c r="T29" s="213"/>
    </row>
    <row r="30" spans="1:20" ht="13.5" customHeight="1">
      <c r="A30" s="1295"/>
      <c r="B30" s="1296"/>
      <c r="C30" s="1301" t="s">
        <v>477</v>
      </c>
      <c r="D30" s="1302"/>
      <c r="E30" s="1287"/>
      <c r="F30" s="1288"/>
      <c r="G30" s="1297"/>
      <c r="H30" s="1297"/>
      <c r="I30" s="1298"/>
      <c r="J30" s="213"/>
      <c r="K30" s="213"/>
      <c r="L30" s="213"/>
      <c r="M30" s="213"/>
      <c r="N30" s="213"/>
      <c r="O30" s="213"/>
      <c r="P30" s="213"/>
      <c r="Q30" s="213"/>
      <c r="R30" s="213"/>
      <c r="S30" s="213"/>
      <c r="T30" s="213"/>
    </row>
    <row r="31" spans="1:20" ht="13.5" customHeight="1">
      <c r="A31" s="791"/>
      <c r="B31" s="790"/>
      <c r="C31" s="1281" t="s">
        <v>478</v>
      </c>
      <c r="D31" s="1286"/>
      <c r="E31" s="1287"/>
      <c r="F31" s="1288"/>
      <c r="G31" s="1297"/>
      <c r="H31" s="1297"/>
      <c r="I31" s="1298"/>
      <c r="J31" s="213"/>
      <c r="K31" s="213"/>
      <c r="L31" s="213"/>
      <c r="M31" s="213"/>
      <c r="N31" s="213"/>
      <c r="O31" s="213"/>
      <c r="P31" s="213"/>
      <c r="Q31" s="213"/>
      <c r="R31" s="213"/>
      <c r="S31" s="213"/>
      <c r="T31" s="213"/>
    </row>
    <row r="32" spans="1:20" ht="13.5" customHeight="1">
      <c r="A32" s="1282"/>
      <c r="B32" s="1283"/>
      <c r="C32" s="1283"/>
      <c r="D32" s="1283"/>
      <c r="E32" s="1283"/>
      <c r="F32" s="1283"/>
      <c r="G32" s="1283"/>
      <c r="H32" s="1283"/>
      <c r="I32" s="1284"/>
      <c r="J32" s="213"/>
      <c r="K32" s="213"/>
      <c r="L32" s="213"/>
      <c r="M32" s="213"/>
      <c r="N32" s="213"/>
      <c r="O32" s="213"/>
      <c r="P32" s="213"/>
      <c r="Q32" s="213"/>
      <c r="R32" s="213"/>
      <c r="S32" s="213"/>
      <c r="T32" s="213"/>
    </row>
    <row r="33" spans="1:20" ht="13.5" customHeight="1">
      <c r="A33" s="1269" t="s">
        <v>479</v>
      </c>
      <c r="B33" s="1270"/>
      <c r="C33" s="1270"/>
      <c r="D33" s="1270"/>
      <c r="E33" s="1271" t="s">
        <v>461</v>
      </c>
      <c r="F33" s="1271"/>
      <c r="G33" s="1272"/>
      <c r="H33" s="1272"/>
      <c r="I33" s="1273"/>
      <c r="J33" s="213"/>
      <c r="K33" s="213"/>
      <c r="L33" s="213"/>
      <c r="M33" s="213"/>
      <c r="N33" s="213"/>
      <c r="O33" s="213"/>
      <c r="P33" s="213"/>
      <c r="Q33" s="213"/>
      <c r="R33" s="213"/>
      <c r="S33" s="213"/>
      <c r="T33" s="213"/>
    </row>
    <row r="34" spans="1:20" ht="13.5" customHeight="1">
      <c r="A34" s="1282"/>
      <c r="B34" s="1281" t="s">
        <v>480</v>
      </c>
      <c r="C34" s="1286"/>
      <c r="D34" s="1286"/>
      <c r="E34" s="1277"/>
      <c r="F34" s="1278"/>
      <c r="G34" s="1278"/>
      <c r="H34" s="1278"/>
      <c r="I34" s="1279"/>
      <c r="J34" s="213"/>
      <c r="K34" s="213"/>
      <c r="L34" s="213"/>
      <c r="M34" s="213"/>
      <c r="N34" s="213"/>
      <c r="O34" s="213"/>
      <c r="P34" s="213"/>
      <c r="Q34" s="213"/>
      <c r="R34" s="213"/>
      <c r="S34" s="213"/>
      <c r="T34" s="213"/>
    </row>
    <row r="35" spans="1:20" ht="13.5" customHeight="1">
      <c r="A35" s="1282"/>
      <c r="B35" s="1281" t="s">
        <v>481</v>
      </c>
      <c r="C35" s="1286"/>
      <c r="D35" s="1286"/>
      <c r="E35" s="1287"/>
      <c r="F35" s="1288"/>
      <c r="G35" s="1288"/>
      <c r="H35" s="1288"/>
      <c r="I35" s="1289"/>
      <c r="J35" s="213"/>
      <c r="K35" s="213"/>
      <c r="L35" s="213"/>
      <c r="M35" s="213"/>
      <c r="N35" s="213"/>
      <c r="O35" s="213"/>
      <c r="P35" s="213"/>
      <c r="Q35" s="213"/>
      <c r="R35" s="213"/>
      <c r="S35" s="213"/>
      <c r="T35" s="213"/>
    </row>
    <row r="36" spans="1:20" ht="13.5" customHeight="1">
      <c r="A36" s="1282"/>
      <c r="B36" s="1281" t="s">
        <v>482</v>
      </c>
      <c r="C36" s="1286"/>
      <c r="D36" s="1286"/>
      <c r="E36" s="1292"/>
      <c r="F36" s="1293"/>
      <c r="G36" s="1293"/>
      <c r="H36" s="1293"/>
      <c r="I36" s="1294"/>
      <c r="J36" s="213"/>
      <c r="K36" s="213"/>
      <c r="L36" s="213"/>
      <c r="M36" s="213"/>
      <c r="N36" s="213"/>
      <c r="O36" s="213"/>
      <c r="P36" s="213"/>
      <c r="Q36" s="213"/>
      <c r="R36" s="213"/>
      <c r="S36" s="213"/>
      <c r="T36" s="213"/>
    </row>
    <row r="37" spans="1:20" ht="12.75" customHeight="1">
      <c r="A37" s="1282"/>
      <c r="B37" s="1283"/>
      <c r="C37" s="1283"/>
      <c r="D37" s="1283"/>
      <c r="E37" s="1283"/>
      <c r="F37" s="1283"/>
      <c r="G37" s="1283"/>
      <c r="H37" s="1283"/>
      <c r="I37" s="1284"/>
      <c r="J37" s="213"/>
      <c r="K37" s="213"/>
      <c r="L37" s="213"/>
      <c r="M37" s="213"/>
      <c r="N37" s="213"/>
      <c r="O37" s="213"/>
      <c r="P37" s="213"/>
      <c r="Q37" s="213"/>
      <c r="R37" s="213"/>
      <c r="S37" s="213"/>
      <c r="T37" s="213"/>
    </row>
    <row r="38" spans="1:20" ht="12.75" customHeight="1">
      <c r="A38" s="1269" t="s">
        <v>479</v>
      </c>
      <c r="B38" s="1270"/>
      <c r="C38" s="1270"/>
      <c r="D38" s="1270"/>
      <c r="E38" s="1271" t="s">
        <v>466</v>
      </c>
      <c r="F38" s="1271"/>
      <c r="G38" s="1272"/>
      <c r="H38" s="1272"/>
      <c r="I38" s="1273"/>
      <c r="J38" s="213"/>
      <c r="K38" s="213"/>
      <c r="L38" s="213"/>
      <c r="M38" s="213"/>
      <c r="N38" s="213"/>
      <c r="O38" s="213"/>
      <c r="P38" s="213"/>
      <c r="Q38" s="213"/>
      <c r="R38" s="213"/>
      <c r="S38" s="213"/>
      <c r="T38" s="213"/>
    </row>
    <row r="39" spans="1:20" ht="12.75" customHeight="1">
      <c r="A39" s="1282"/>
      <c r="B39" s="1281" t="s">
        <v>480</v>
      </c>
      <c r="C39" s="1286"/>
      <c r="D39" s="1286"/>
      <c r="E39" s="1277"/>
      <c r="F39" s="1278"/>
      <c r="G39" s="1278"/>
      <c r="H39" s="1278"/>
      <c r="I39" s="1279"/>
      <c r="J39" s="213"/>
      <c r="K39" s="213"/>
      <c r="L39" s="213"/>
      <c r="M39" s="213"/>
      <c r="N39" s="213"/>
      <c r="O39" s="213"/>
      <c r="P39" s="213"/>
      <c r="Q39" s="213"/>
      <c r="R39" s="213"/>
      <c r="S39" s="213"/>
      <c r="T39" s="213"/>
    </row>
    <row r="40" spans="1:20" ht="12.75" customHeight="1">
      <c r="A40" s="1282"/>
      <c r="B40" s="1281" t="s">
        <v>481</v>
      </c>
      <c r="C40" s="1286"/>
      <c r="D40" s="1286"/>
      <c r="E40" s="1287"/>
      <c r="F40" s="1288"/>
      <c r="G40" s="1288"/>
      <c r="H40" s="1288"/>
      <c r="I40" s="1289"/>
      <c r="J40" s="213"/>
      <c r="K40" s="213"/>
      <c r="L40" s="213"/>
      <c r="M40" s="213"/>
      <c r="N40" s="213"/>
      <c r="O40" s="213"/>
      <c r="P40" s="213"/>
      <c r="Q40" s="213"/>
      <c r="R40" s="213"/>
      <c r="S40" s="213"/>
      <c r="T40" s="213"/>
    </row>
    <row r="41" spans="1:20" ht="12.75" customHeight="1">
      <c r="A41" s="1285"/>
      <c r="B41" s="1290" t="s">
        <v>482</v>
      </c>
      <c r="C41" s="1291"/>
      <c r="D41" s="1291"/>
      <c r="E41" s="1292"/>
      <c r="F41" s="1293"/>
      <c r="G41" s="1293"/>
      <c r="H41" s="1293"/>
      <c r="I41" s="1294"/>
      <c r="J41" s="213"/>
      <c r="K41" s="213"/>
      <c r="L41" s="213"/>
      <c r="M41" s="213"/>
      <c r="N41" s="213"/>
      <c r="O41" s="213"/>
      <c r="P41" s="213"/>
      <c r="Q41" s="213"/>
      <c r="R41" s="213"/>
      <c r="S41" s="213"/>
      <c r="T41" s="213"/>
    </row>
    <row r="42" spans="1:20" ht="12.75" customHeight="1">
      <c r="A42" s="803"/>
      <c r="B42" s="803"/>
      <c r="C42" s="803"/>
      <c r="D42" s="803"/>
      <c r="E42" s="803"/>
      <c r="F42" s="803"/>
      <c r="G42" s="803"/>
      <c r="H42" s="803"/>
      <c r="I42" s="803"/>
      <c r="J42" s="213"/>
      <c r="K42" s="213"/>
      <c r="L42" s="213"/>
      <c r="M42" s="213"/>
      <c r="N42" s="213"/>
      <c r="O42" s="213"/>
      <c r="P42" s="213"/>
      <c r="Q42" s="213"/>
      <c r="R42" s="213"/>
      <c r="S42" s="213"/>
      <c r="T42" s="213"/>
    </row>
    <row r="43" spans="1:20" ht="12.75" customHeight="1">
      <c r="A43" s="213"/>
      <c r="B43" s="213"/>
      <c r="C43" s="213"/>
      <c r="D43" s="213"/>
      <c r="E43" s="213"/>
      <c r="F43" s="213"/>
      <c r="G43" s="213"/>
      <c r="H43" s="213"/>
      <c r="I43" s="213"/>
      <c r="J43" s="213"/>
      <c r="K43" s="213"/>
      <c r="L43" s="213"/>
      <c r="M43" s="213"/>
      <c r="N43" s="213"/>
      <c r="O43" s="213"/>
      <c r="P43" s="213"/>
      <c r="Q43" s="213"/>
      <c r="R43" s="213"/>
      <c r="S43" s="213"/>
      <c r="T43" s="213"/>
    </row>
    <row r="44" spans="1:20" ht="12.75" customHeight="1">
      <c r="A44" s="213"/>
      <c r="B44" s="213"/>
      <c r="C44" s="213"/>
      <c r="D44" s="213"/>
      <c r="E44" s="213"/>
      <c r="F44" s="213"/>
      <c r="G44" s="213"/>
      <c r="H44" s="213"/>
      <c r="I44" s="213"/>
      <c r="J44" s="213"/>
      <c r="K44" s="213"/>
      <c r="L44" s="213"/>
      <c r="M44" s="213"/>
      <c r="N44" s="213"/>
      <c r="O44" s="213"/>
      <c r="P44" s="213"/>
      <c r="Q44" s="213"/>
      <c r="R44" s="213"/>
      <c r="S44" s="213"/>
      <c r="T44" s="213"/>
    </row>
    <row r="45" spans="1:20" ht="12.75" customHeight="1">
      <c r="A45" s="213"/>
      <c r="B45" s="213"/>
      <c r="C45" s="213"/>
      <c r="D45" s="213"/>
      <c r="E45" s="213"/>
      <c r="F45" s="213"/>
      <c r="G45" s="213"/>
      <c r="H45" s="213"/>
      <c r="I45" s="213"/>
      <c r="J45" s="213"/>
      <c r="K45" s="213"/>
      <c r="L45" s="213"/>
      <c r="M45" s="213"/>
      <c r="N45" s="213"/>
      <c r="O45" s="213"/>
      <c r="P45" s="213"/>
      <c r="Q45" s="213"/>
      <c r="R45" s="213"/>
      <c r="S45" s="213"/>
      <c r="T45" s="213"/>
    </row>
    <row r="46" spans="1:20" ht="12.75" customHeight="1">
      <c r="A46" s="213"/>
      <c r="B46" s="213"/>
      <c r="C46" s="213"/>
      <c r="D46" s="213"/>
      <c r="E46" s="213"/>
      <c r="F46" s="213"/>
      <c r="G46" s="213"/>
      <c r="H46" s="213"/>
      <c r="I46" s="213"/>
      <c r="J46" s="213"/>
      <c r="K46" s="213"/>
      <c r="L46" s="213"/>
      <c r="M46" s="213"/>
      <c r="N46" s="213"/>
      <c r="O46" s="213"/>
      <c r="P46" s="213"/>
      <c r="Q46" s="213"/>
      <c r="R46" s="213"/>
      <c r="S46" s="213"/>
      <c r="T46" s="213"/>
    </row>
    <row r="47" spans="1:20" ht="12.75" customHeight="1">
      <c r="A47" s="213"/>
      <c r="B47" s="213"/>
      <c r="C47" s="213"/>
      <c r="D47" s="213"/>
      <c r="E47" s="213"/>
      <c r="F47" s="213"/>
      <c r="G47" s="213"/>
      <c r="H47" s="213"/>
      <c r="I47" s="213"/>
      <c r="J47" s="213"/>
      <c r="K47" s="213"/>
      <c r="L47" s="213"/>
      <c r="M47" s="213"/>
      <c r="N47" s="213"/>
      <c r="O47" s="213"/>
      <c r="P47" s="213"/>
      <c r="Q47" s="213"/>
      <c r="R47" s="213"/>
      <c r="S47" s="213"/>
      <c r="T47" s="213"/>
    </row>
    <row r="48" spans="1:20" ht="12.75" customHeight="1">
      <c r="A48" s="213"/>
      <c r="B48" s="213"/>
      <c r="C48" s="213"/>
      <c r="D48" s="213"/>
      <c r="E48" s="213"/>
      <c r="F48" s="213"/>
      <c r="G48" s="213"/>
      <c r="H48" s="213"/>
      <c r="I48" s="213"/>
      <c r="J48" s="213"/>
      <c r="K48" s="213"/>
      <c r="L48" s="213"/>
      <c r="M48" s="213"/>
      <c r="N48" s="213"/>
      <c r="O48" s="213"/>
      <c r="P48" s="213"/>
      <c r="Q48" s="213"/>
      <c r="R48" s="213"/>
      <c r="S48" s="213"/>
      <c r="T48" s="213"/>
    </row>
    <row r="49" spans="1:20" ht="12.75" customHeight="1">
      <c r="A49" s="213"/>
      <c r="B49" s="213"/>
      <c r="C49" s="213"/>
      <c r="D49" s="213"/>
      <c r="E49" s="213"/>
      <c r="F49" s="213"/>
      <c r="G49" s="213"/>
      <c r="H49" s="213"/>
      <c r="I49" s="213"/>
      <c r="J49" s="213"/>
      <c r="K49" s="213"/>
      <c r="L49" s="213"/>
      <c r="M49" s="213"/>
      <c r="N49" s="213"/>
      <c r="O49" s="213"/>
      <c r="P49" s="213"/>
      <c r="Q49" s="213"/>
      <c r="R49" s="213"/>
      <c r="S49" s="213"/>
      <c r="T49" s="213"/>
    </row>
    <row r="50" spans="1:20" ht="12.75" customHeight="1">
      <c r="A50" s="213"/>
      <c r="B50" s="213"/>
      <c r="C50" s="213"/>
      <c r="D50" s="213"/>
      <c r="E50" s="213"/>
      <c r="F50" s="213"/>
      <c r="G50" s="213"/>
      <c r="H50" s="213"/>
      <c r="I50" s="213"/>
      <c r="J50" s="213"/>
      <c r="K50" s="213"/>
      <c r="L50" s="213"/>
      <c r="M50" s="213"/>
      <c r="N50" s="213"/>
      <c r="O50" s="213"/>
      <c r="P50" s="213"/>
      <c r="Q50" s="213"/>
      <c r="R50" s="213"/>
      <c r="S50" s="213"/>
      <c r="T50" s="213"/>
    </row>
    <row r="51" spans="1:20" ht="12.75" customHeight="1">
      <c r="A51" s="213"/>
      <c r="B51" s="213"/>
      <c r="C51" s="213"/>
      <c r="D51" s="213"/>
      <c r="E51" s="213"/>
      <c r="F51" s="213"/>
      <c r="G51" s="213"/>
      <c r="H51" s="213"/>
      <c r="I51" s="213"/>
      <c r="J51" s="213"/>
      <c r="K51" s="213"/>
      <c r="L51" s="213"/>
      <c r="M51" s="213"/>
      <c r="N51" s="213"/>
      <c r="O51" s="213"/>
      <c r="P51" s="213"/>
      <c r="Q51" s="213"/>
      <c r="R51" s="213"/>
      <c r="S51" s="213"/>
      <c r="T51" s="213"/>
    </row>
    <row r="52" spans="1:20" ht="12.75" customHeight="1">
      <c r="A52" s="213"/>
      <c r="B52" s="213"/>
      <c r="C52" s="213"/>
      <c r="D52" s="213"/>
      <c r="E52" s="213"/>
      <c r="F52" s="213"/>
      <c r="G52" s="213"/>
      <c r="H52" s="213"/>
      <c r="I52" s="213"/>
      <c r="J52" s="213"/>
      <c r="K52" s="213"/>
      <c r="L52" s="213"/>
      <c r="M52" s="213"/>
      <c r="N52" s="213"/>
      <c r="O52" s="213"/>
      <c r="P52" s="213"/>
      <c r="Q52" s="213"/>
      <c r="R52" s="213"/>
      <c r="S52" s="213"/>
      <c r="T52" s="213"/>
    </row>
    <row r="53" spans="1:20" ht="12.75" customHeight="1">
      <c r="A53" s="213"/>
      <c r="B53" s="213"/>
      <c r="C53" s="213"/>
      <c r="D53" s="213"/>
      <c r="E53" s="213"/>
      <c r="F53" s="213"/>
      <c r="G53" s="213"/>
      <c r="H53" s="213"/>
      <c r="I53" s="213"/>
      <c r="J53" s="213"/>
      <c r="K53" s="213"/>
      <c r="L53" s="213"/>
      <c r="M53" s="213"/>
      <c r="N53" s="213"/>
      <c r="O53" s="213"/>
      <c r="P53" s="213"/>
      <c r="Q53" s="213"/>
      <c r="R53" s="213"/>
      <c r="S53" s="213"/>
      <c r="T53" s="213"/>
    </row>
    <row r="54" spans="1:20" ht="12.75" customHeight="1">
      <c r="A54" s="213"/>
      <c r="B54" s="213"/>
      <c r="C54" s="213"/>
      <c r="D54" s="213"/>
      <c r="E54" s="213"/>
      <c r="F54" s="213"/>
      <c r="G54" s="213"/>
      <c r="H54" s="213"/>
      <c r="I54" s="213"/>
      <c r="J54" s="213"/>
      <c r="K54" s="213"/>
      <c r="L54" s="213"/>
      <c r="M54" s="213"/>
      <c r="N54" s="213"/>
      <c r="O54" s="213"/>
      <c r="P54" s="213"/>
      <c r="Q54" s="213"/>
      <c r="R54" s="213"/>
      <c r="S54" s="213"/>
      <c r="T54" s="213"/>
    </row>
    <row r="55" spans="1:20" ht="12.75" customHeight="1">
      <c r="A55" s="213"/>
      <c r="B55" s="213"/>
      <c r="C55" s="213"/>
      <c r="D55" s="213"/>
      <c r="E55" s="213"/>
      <c r="F55" s="213"/>
      <c r="G55" s="213"/>
      <c r="H55" s="213"/>
      <c r="I55" s="213"/>
      <c r="J55" s="213"/>
      <c r="K55" s="213"/>
      <c r="L55" s="213"/>
      <c r="M55" s="213"/>
      <c r="N55" s="213"/>
      <c r="O55" s="213"/>
      <c r="P55" s="213"/>
      <c r="Q55" s="213"/>
      <c r="R55" s="213"/>
      <c r="S55" s="213"/>
      <c r="T55" s="213"/>
    </row>
    <row r="56" spans="1:20" ht="12.75" customHeight="1">
      <c r="A56" s="213"/>
      <c r="B56" s="213"/>
      <c r="C56" s="213"/>
      <c r="D56" s="213"/>
      <c r="E56" s="213"/>
      <c r="F56" s="213"/>
      <c r="G56" s="213"/>
      <c r="H56" s="213"/>
      <c r="I56" s="213"/>
      <c r="J56" s="213"/>
      <c r="K56" s="213"/>
      <c r="L56" s="213"/>
      <c r="M56" s="213"/>
      <c r="N56" s="213"/>
      <c r="O56" s="213"/>
      <c r="P56" s="213"/>
      <c r="Q56" s="213"/>
      <c r="R56" s="213"/>
      <c r="S56" s="213"/>
      <c r="T56" s="213"/>
    </row>
    <row r="57" spans="1:20" ht="12.75" customHeight="1">
      <c r="A57" s="213"/>
      <c r="B57" s="213"/>
      <c r="C57" s="213"/>
      <c r="D57" s="213"/>
      <c r="E57" s="213"/>
      <c r="F57" s="213"/>
      <c r="G57" s="213"/>
      <c r="H57" s="213"/>
      <c r="I57" s="213"/>
      <c r="J57" s="213"/>
      <c r="K57" s="213"/>
      <c r="L57" s="213"/>
      <c r="M57" s="213"/>
      <c r="N57" s="213"/>
      <c r="O57" s="213"/>
      <c r="P57" s="213"/>
      <c r="Q57" s="213"/>
      <c r="R57" s="213"/>
      <c r="S57" s="213"/>
      <c r="T57" s="213"/>
    </row>
    <row r="58" spans="1:20" ht="12.75" customHeight="1">
      <c r="A58" s="213"/>
      <c r="B58" s="213"/>
      <c r="C58" s="213"/>
      <c r="D58" s="213"/>
      <c r="E58" s="213"/>
      <c r="F58" s="213"/>
      <c r="G58" s="213"/>
      <c r="H58" s="213"/>
      <c r="I58" s="213"/>
      <c r="J58" s="213"/>
      <c r="K58" s="213"/>
      <c r="L58" s="213"/>
      <c r="M58" s="213"/>
      <c r="N58" s="213"/>
      <c r="O58" s="213"/>
      <c r="P58" s="213"/>
      <c r="Q58" s="213"/>
      <c r="R58" s="213"/>
      <c r="S58" s="213"/>
      <c r="T58" s="213"/>
    </row>
    <row r="59" spans="1:20" ht="12.75" customHeight="1">
      <c r="A59" s="213"/>
      <c r="B59" s="213"/>
      <c r="C59" s="213"/>
      <c r="D59" s="213"/>
      <c r="E59" s="213"/>
      <c r="F59" s="213"/>
      <c r="G59" s="213"/>
      <c r="H59" s="213"/>
      <c r="I59" s="213"/>
      <c r="J59" s="213"/>
      <c r="K59" s="213"/>
      <c r="L59" s="213"/>
      <c r="M59" s="213"/>
      <c r="N59" s="213"/>
      <c r="O59" s="213"/>
      <c r="P59" s="213"/>
      <c r="Q59" s="213"/>
      <c r="R59" s="213"/>
      <c r="S59" s="213"/>
      <c r="T59" s="213"/>
    </row>
    <row r="60" spans="1:20" ht="12.75" customHeight="1">
      <c r="A60" s="213"/>
      <c r="B60" s="213"/>
      <c r="C60" s="213"/>
      <c r="D60" s="213"/>
      <c r="E60" s="213"/>
      <c r="F60" s="213"/>
      <c r="G60" s="213"/>
      <c r="H60" s="213"/>
      <c r="I60" s="213"/>
      <c r="J60" s="213"/>
      <c r="K60" s="213"/>
      <c r="L60" s="213"/>
      <c r="M60" s="213"/>
      <c r="N60" s="213"/>
      <c r="O60" s="213"/>
      <c r="P60" s="213"/>
      <c r="Q60" s="213"/>
      <c r="R60" s="213"/>
      <c r="S60" s="213"/>
      <c r="T60" s="213"/>
    </row>
    <row r="61" spans="1:20" ht="12.75" customHeight="1">
      <c r="A61" s="213"/>
      <c r="B61" s="213"/>
      <c r="C61" s="213"/>
      <c r="D61" s="213"/>
      <c r="E61" s="213"/>
      <c r="F61" s="213"/>
      <c r="G61" s="213"/>
      <c r="H61" s="213"/>
      <c r="I61" s="213"/>
      <c r="J61" s="213"/>
      <c r="K61" s="213"/>
      <c r="L61" s="213"/>
      <c r="M61" s="213"/>
      <c r="N61" s="213"/>
      <c r="O61" s="213"/>
      <c r="P61" s="213"/>
      <c r="Q61" s="213"/>
      <c r="R61" s="213"/>
      <c r="S61" s="213"/>
      <c r="T61" s="213"/>
    </row>
    <row r="62" spans="1:20" ht="12.75" customHeight="1">
      <c r="A62" s="213"/>
      <c r="B62" s="213"/>
      <c r="C62" s="213"/>
      <c r="D62" s="213"/>
      <c r="E62" s="213"/>
      <c r="F62" s="213"/>
      <c r="G62" s="213"/>
      <c r="H62" s="213"/>
      <c r="I62" s="213"/>
      <c r="J62" s="213"/>
      <c r="K62" s="213"/>
      <c r="L62" s="213"/>
      <c r="M62" s="213"/>
      <c r="N62" s="213"/>
      <c r="O62" s="213"/>
      <c r="P62" s="213"/>
      <c r="Q62" s="213"/>
      <c r="R62" s="213"/>
      <c r="S62" s="213"/>
      <c r="T62" s="213"/>
    </row>
    <row r="63" spans="1:20" ht="12.75" customHeight="1">
      <c r="A63" s="213"/>
      <c r="B63" s="213"/>
      <c r="C63" s="213"/>
      <c r="D63" s="213"/>
      <c r="E63" s="213"/>
      <c r="F63" s="213"/>
      <c r="G63" s="213"/>
      <c r="H63" s="213"/>
      <c r="I63" s="213"/>
      <c r="J63" s="213"/>
      <c r="K63" s="213"/>
      <c r="L63" s="213"/>
      <c r="M63" s="213"/>
      <c r="N63" s="213"/>
      <c r="O63" s="213"/>
      <c r="P63" s="213"/>
      <c r="Q63" s="213"/>
      <c r="R63" s="213"/>
      <c r="S63" s="213"/>
      <c r="T63" s="213"/>
    </row>
    <row r="64" spans="1:20" ht="12.75" customHeight="1">
      <c r="A64" s="213"/>
      <c r="B64" s="213"/>
      <c r="C64" s="213"/>
      <c r="D64" s="213"/>
      <c r="E64" s="213"/>
      <c r="F64" s="213"/>
      <c r="G64" s="213"/>
      <c r="H64" s="213"/>
      <c r="I64" s="213"/>
      <c r="J64" s="213"/>
      <c r="K64" s="213"/>
      <c r="L64" s="213"/>
      <c r="M64" s="213"/>
      <c r="N64" s="213"/>
      <c r="O64" s="213"/>
      <c r="P64" s="213"/>
      <c r="Q64" s="213"/>
      <c r="R64" s="213"/>
      <c r="S64" s="213"/>
      <c r="T64" s="213"/>
    </row>
    <row r="65" spans="1:20" ht="12.75" customHeight="1">
      <c r="A65" s="213"/>
      <c r="B65" s="213"/>
      <c r="C65" s="213"/>
      <c r="D65" s="213"/>
      <c r="E65" s="213"/>
      <c r="F65" s="213"/>
      <c r="G65" s="213"/>
      <c r="H65" s="213"/>
      <c r="I65" s="213"/>
      <c r="J65" s="213"/>
      <c r="K65" s="213"/>
      <c r="L65" s="213"/>
      <c r="M65" s="213"/>
      <c r="N65" s="213"/>
      <c r="O65" s="213"/>
      <c r="P65" s="213"/>
      <c r="Q65" s="213"/>
      <c r="R65" s="213"/>
      <c r="S65" s="213"/>
      <c r="T65" s="213"/>
    </row>
    <row r="66" spans="1:20" ht="12.75" customHeight="1">
      <c r="A66" s="213"/>
      <c r="B66" s="213"/>
      <c r="C66" s="213"/>
      <c r="D66" s="213"/>
      <c r="E66" s="213"/>
      <c r="F66" s="213"/>
      <c r="G66" s="213"/>
      <c r="H66" s="213"/>
      <c r="I66" s="213"/>
      <c r="J66" s="213"/>
      <c r="K66" s="213"/>
      <c r="L66" s="213"/>
      <c r="M66" s="213"/>
      <c r="N66" s="213"/>
      <c r="O66" s="213"/>
      <c r="P66" s="213"/>
      <c r="Q66" s="213"/>
      <c r="R66" s="213"/>
      <c r="S66" s="213"/>
      <c r="T66" s="213"/>
    </row>
    <row r="67" spans="1:20" ht="12.75" customHeight="1">
      <c r="A67" s="213"/>
      <c r="B67" s="213"/>
      <c r="C67" s="213"/>
      <c r="D67" s="213"/>
      <c r="E67" s="213"/>
      <c r="F67" s="213"/>
      <c r="G67" s="213"/>
      <c r="H67" s="213"/>
      <c r="I67" s="213"/>
      <c r="J67" s="213"/>
      <c r="K67" s="213"/>
      <c r="L67" s="213"/>
      <c r="M67" s="213"/>
      <c r="N67" s="213"/>
      <c r="O67" s="213"/>
      <c r="P67" s="213"/>
      <c r="Q67" s="213"/>
      <c r="R67" s="213"/>
      <c r="S67" s="213"/>
      <c r="T67" s="213"/>
    </row>
    <row r="68" spans="1:20" ht="12.75" customHeight="1">
      <c r="A68" s="213"/>
      <c r="B68" s="213"/>
      <c r="C68" s="213"/>
      <c r="D68" s="213"/>
      <c r="E68" s="213"/>
      <c r="F68" s="213"/>
      <c r="G68" s="213"/>
      <c r="H68" s="213"/>
      <c r="I68" s="213"/>
      <c r="J68" s="213"/>
      <c r="K68" s="213"/>
      <c r="L68" s="213"/>
      <c r="M68" s="213"/>
      <c r="N68" s="213"/>
      <c r="O68" s="213"/>
      <c r="P68" s="213"/>
      <c r="Q68" s="213"/>
      <c r="R68" s="213"/>
      <c r="S68" s="213"/>
      <c r="T68" s="213"/>
    </row>
    <row r="69" spans="1:20" ht="12.75" customHeight="1">
      <c r="A69" s="213"/>
      <c r="B69" s="213"/>
      <c r="C69" s="213"/>
      <c r="D69" s="213"/>
      <c r="E69" s="213"/>
      <c r="F69" s="213"/>
      <c r="G69" s="213"/>
      <c r="H69" s="213"/>
      <c r="I69" s="213"/>
      <c r="J69" s="213"/>
      <c r="K69" s="213"/>
      <c r="L69" s="213"/>
      <c r="M69" s="213"/>
      <c r="N69" s="213"/>
      <c r="O69" s="213"/>
      <c r="P69" s="213"/>
      <c r="Q69" s="213"/>
      <c r="R69" s="213"/>
      <c r="S69" s="213"/>
      <c r="T69" s="213"/>
    </row>
    <row r="70" spans="1:20" ht="12.75" customHeight="1">
      <c r="A70" s="213"/>
      <c r="B70" s="213"/>
      <c r="C70" s="213"/>
      <c r="D70" s="213"/>
      <c r="E70" s="213"/>
      <c r="F70" s="213"/>
      <c r="G70" s="213"/>
      <c r="H70" s="213"/>
      <c r="I70" s="213"/>
      <c r="J70" s="213"/>
      <c r="K70" s="213"/>
      <c r="L70" s="213"/>
      <c r="M70" s="213"/>
      <c r="N70" s="213"/>
      <c r="O70" s="213"/>
      <c r="P70" s="213"/>
      <c r="Q70" s="213"/>
      <c r="R70" s="213"/>
      <c r="S70" s="213"/>
      <c r="T70" s="213"/>
    </row>
    <row r="71" spans="1:20" ht="12.75" customHeight="1">
      <c r="A71" s="213"/>
      <c r="B71" s="213"/>
      <c r="C71" s="213"/>
      <c r="D71" s="213"/>
      <c r="E71" s="213"/>
      <c r="F71" s="213"/>
      <c r="G71" s="213"/>
      <c r="H71" s="213"/>
      <c r="I71" s="213"/>
      <c r="J71" s="213"/>
      <c r="K71" s="213"/>
      <c r="L71" s="213"/>
      <c r="M71" s="213"/>
      <c r="N71" s="213"/>
      <c r="O71" s="213"/>
      <c r="P71" s="213"/>
      <c r="Q71" s="213"/>
      <c r="R71" s="213"/>
      <c r="S71" s="213"/>
      <c r="T71" s="213"/>
    </row>
    <row r="72" spans="1:20" ht="12.75" customHeight="1">
      <c r="A72" s="213"/>
      <c r="B72" s="213"/>
      <c r="C72" s="213"/>
      <c r="D72" s="213"/>
      <c r="E72" s="213"/>
      <c r="F72" s="213"/>
      <c r="G72" s="213"/>
      <c r="H72" s="213"/>
      <c r="I72" s="213"/>
      <c r="J72" s="213"/>
      <c r="K72" s="213"/>
      <c r="L72" s="213"/>
      <c r="M72" s="213"/>
      <c r="N72" s="213"/>
      <c r="O72" s="213"/>
      <c r="P72" s="213"/>
      <c r="Q72" s="213"/>
      <c r="R72" s="213"/>
      <c r="S72" s="213"/>
      <c r="T72" s="213"/>
    </row>
    <row r="73" spans="1:20" ht="12.75" customHeight="1">
      <c r="A73" s="213"/>
      <c r="B73" s="213"/>
      <c r="C73" s="213"/>
      <c r="D73" s="213"/>
      <c r="E73" s="213"/>
      <c r="F73" s="213"/>
      <c r="G73" s="213"/>
      <c r="H73" s="213"/>
      <c r="I73" s="213"/>
      <c r="J73" s="213"/>
      <c r="K73" s="213"/>
      <c r="L73" s="213"/>
      <c r="M73" s="213"/>
      <c r="N73" s="213"/>
      <c r="O73" s="213"/>
      <c r="P73" s="213"/>
      <c r="Q73" s="213"/>
      <c r="R73" s="213"/>
      <c r="S73" s="213"/>
      <c r="T73" s="213"/>
    </row>
    <row r="74" spans="1:20" ht="12.75" customHeight="1">
      <c r="A74" s="213"/>
      <c r="B74" s="213"/>
      <c r="C74" s="213"/>
      <c r="D74" s="213"/>
      <c r="E74" s="213"/>
      <c r="F74" s="213"/>
      <c r="G74" s="213"/>
      <c r="H74" s="213"/>
      <c r="I74" s="213"/>
      <c r="J74" s="213"/>
      <c r="K74" s="213"/>
      <c r="L74" s="213"/>
      <c r="M74" s="213"/>
      <c r="N74" s="213"/>
      <c r="O74" s="213"/>
      <c r="P74" s="213"/>
      <c r="Q74" s="213"/>
      <c r="R74" s="213"/>
      <c r="S74" s="213"/>
      <c r="T74" s="213"/>
    </row>
    <row r="75" spans="1:20" ht="12.75" customHeight="1">
      <c r="A75" s="213"/>
      <c r="B75" s="213"/>
      <c r="C75" s="213"/>
      <c r="D75" s="213"/>
      <c r="E75" s="213"/>
      <c r="F75" s="213"/>
      <c r="G75" s="213"/>
      <c r="H75" s="213"/>
      <c r="I75" s="213"/>
      <c r="J75" s="213"/>
      <c r="K75" s="213"/>
      <c r="L75" s="213"/>
      <c r="M75" s="213"/>
      <c r="N75" s="213"/>
      <c r="O75" s="213"/>
      <c r="P75" s="213"/>
      <c r="Q75" s="213"/>
      <c r="R75" s="213"/>
      <c r="S75" s="213"/>
      <c r="T75" s="213"/>
    </row>
    <row r="76" spans="1:20" ht="12.75" customHeight="1">
      <c r="A76" s="213"/>
      <c r="B76" s="213"/>
      <c r="C76" s="213"/>
      <c r="D76" s="213"/>
      <c r="E76" s="213"/>
      <c r="F76" s="213"/>
      <c r="G76" s="213"/>
      <c r="H76" s="213"/>
      <c r="I76" s="213"/>
      <c r="J76" s="213"/>
      <c r="K76" s="213"/>
      <c r="L76" s="213"/>
      <c r="M76" s="213"/>
      <c r="N76" s="213"/>
      <c r="O76" s="213"/>
      <c r="P76" s="213"/>
      <c r="Q76" s="213"/>
      <c r="R76" s="213"/>
      <c r="S76" s="213"/>
      <c r="T76" s="213"/>
    </row>
    <row r="77" spans="1:20" ht="12.75" customHeight="1">
      <c r="A77" s="213"/>
      <c r="B77" s="213"/>
      <c r="C77" s="213"/>
      <c r="D77" s="213"/>
      <c r="E77" s="213"/>
      <c r="F77" s="213"/>
      <c r="G77" s="213"/>
      <c r="H77" s="213"/>
      <c r="I77" s="213"/>
      <c r="J77" s="213"/>
      <c r="K77" s="213"/>
      <c r="L77" s="213"/>
      <c r="M77" s="213"/>
      <c r="N77" s="213"/>
      <c r="O77" s="213"/>
      <c r="P77" s="213"/>
      <c r="Q77" s="213"/>
      <c r="R77" s="213"/>
      <c r="S77" s="213"/>
      <c r="T77" s="213"/>
    </row>
    <row r="78" spans="1:20" ht="12.75" customHeight="1">
      <c r="A78" s="213"/>
      <c r="B78" s="213"/>
      <c r="C78" s="213"/>
      <c r="D78" s="213"/>
      <c r="E78" s="213"/>
      <c r="F78" s="213"/>
      <c r="G78" s="213"/>
      <c r="H78" s="213"/>
      <c r="I78" s="213"/>
      <c r="J78" s="213"/>
      <c r="K78" s="213"/>
      <c r="L78" s="213"/>
      <c r="M78" s="213"/>
      <c r="N78" s="213"/>
      <c r="O78" s="213"/>
      <c r="P78" s="213"/>
      <c r="Q78" s="213"/>
      <c r="R78" s="213"/>
      <c r="S78" s="213"/>
      <c r="T78" s="213"/>
    </row>
    <row r="79" spans="1:20" ht="12.75" customHeight="1">
      <c r="A79" s="213"/>
      <c r="B79" s="213"/>
      <c r="C79" s="213"/>
      <c r="D79" s="213"/>
      <c r="E79" s="213"/>
      <c r="F79" s="213"/>
      <c r="G79" s="213"/>
      <c r="H79" s="213"/>
      <c r="I79" s="213"/>
      <c r="J79" s="213"/>
      <c r="K79" s="213"/>
      <c r="L79" s="213"/>
      <c r="M79" s="213"/>
      <c r="N79" s="213"/>
      <c r="O79" s="213"/>
      <c r="P79" s="213"/>
      <c r="Q79" s="213"/>
      <c r="R79" s="213"/>
      <c r="S79" s="213"/>
      <c r="T79" s="213"/>
    </row>
    <row r="80" spans="1:20" ht="12.75" customHeight="1">
      <c r="A80" s="213"/>
      <c r="B80" s="213"/>
      <c r="C80" s="213"/>
      <c r="D80" s="213"/>
      <c r="E80" s="213"/>
      <c r="F80" s="213"/>
      <c r="G80" s="213"/>
      <c r="H80" s="213"/>
      <c r="I80" s="213"/>
      <c r="J80" s="213"/>
      <c r="K80" s="213"/>
      <c r="L80" s="213"/>
      <c r="M80" s="213"/>
      <c r="N80" s="213"/>
      <c r="O80" s="213"/>
      <c r="P80" s="213"/>
      <c r="Q80" s="213"/>
      <c r="R80" s="213"/>
      <c r="S80" s="213"/>
      <c r="T80" s="213"/>
    </row>
    <row r="81" spans="1:20" ht="12.75" customHeight="1">
      <c r="A81" s="213"/>
      <c r="B81" s="213"/>
      <c r="C81" s="213"/>
      <c r="D81" s="213"/>
      <c r="E81" s="213"/>
      <c r="F81" s="213"/>
      <c r="G81" s="213"/>
      <c r="H81" s="213"/>
      <c r="I81" s="213"/>
      <c r="J81" s="213"/>
      <c r="K81" s="213"/>
      <c r="L81" s="213"/>
      <c r="M81" s="213"/>
      <c r="N81" s="213"/>
      <c r="O81" s="213"/>
      <c r="P81" s="213"/>
      <c r="Q81" s="213"/>
      <c r="R81" s="213"/>
      <c r="S81" s="213"/>
      <c r="T81" s="213"/>
    </row>
    <row r="82" spans="1:20" ht="12.75" customHeight="1">
      <c r="A82" s="213"/>
      <c r="B82" s="213"/>
      <c r="C82" s="213"/>
      <c r="D82" s="213"/>
      <c r="E82" s="213"/>
      <c r="F82" s="213"/>
      <c r="G82" s="213"/>
      <c r="H82" s="213"/>
      <c r="I82" s="213"/>
      <c r="J82" s="213"/>
      <c r="K82" s="213"/>
      <c r="L82" s="213"/>
      <c r="M82" s="213"/>
      <c r="N82" s="213"/>
      <c r="O82" s="213"/>
      <c r="P82" s="213"/>
      <c r="Q82" s="213"/>
      <c r="R82" s="213"/>
      <c r="S82" s="213"/>
      <c r="T82" s="213"/>
    </row>
    <row r="83" spans="1:20" ht="12.75" customHeight="1">
      <c r="A83" s="213"/>
      <c r="B83" s="213"/>
      <c r="C83" s="213"/>
      <c r="D83" s="213"/>
      <c r="E83" s="213"/>
      <c r="F83" s="213"/>
      <c r="G83" s="213"/>
      <c r="H83" s="213"/>
      <c r="I83" s="213"/>
      <c r="J83" s="213"/>
      <c r="K83" s="213"/>
      <c r="L83" s="213"/>
      <c r="M83" s="213"/>
      <c r="N83" s="213"/>
      <c r="O83" s="213"/>
      <c r="P83" s="213"/>
      <c r="Q83" s="213"/>
      <c r="R83" s="213"/>
      <c r="S83" s="213"/>
      <c r="T83" s="213"/>
    </row>
    <row r="84" spans="1:20" ht="12.75" customHeight="1">
      <c r="A84" s="213"/>
      <c r="B84" s="213"/>
      <c r="C84" s="213"/>
      <c r="D84" s="213"/>
      <c r="E84" s="213"/>
      <c r="F84" s="213"/>
      <c r="G84" s="213"/>
      <c r="H84" s="213"/>
      <c r="I84" s="213"/>
      <c r="J84" s="213"/>
      <c r="K84" s="213"/>
      <c r="L84" s="213"/>
      <c r="M84" s="213"/>
      <c r="N84" s="213"/>
      <c r="O84" s="213"/>
      <c r="P84" s="213"/>
      <c r="Q84" s="213"/>
      <c r="R84" s="213"/>
      <c r="S84" s="213"/>
      <c r="T84" s="213"/>
    </row>
    <row r="85" spans="1:20" ht="12.75" customHeight="1">
      <c r="A85" s="213"/>
      <c r="B85" s="213"/>
      <c r="C85" s="213"/>
      <c r="D85" s="213"/>
      <c r="E85" s="213"/>
      <c r="F85" s="213"/>
      <c r="G85" s="213"/>
      <c r="H85" s="213"/>
      <c r="I85" s="213"/>
      <c r="J85" s="213"/>
      <c r="K85" s="213"/>
      <c r="L85" s="213"/>
      <c r="M85" s="213"/>
      <c r="N85" s="213"/>
      <c r="O85" s="213"/>
      <c r="P85" s="213"/>
      <c r="Q85" s="213"/>
      <c r="R85" s="213"/>
      <c r="S85" s="213"/>
      <c r="T85" s="213"/>
    </row>
    <row r="86" spans="1:20" ht="12.75" customHeight="1">
      <c r="A86" s="213"/>
      <c r="B86" s="213"/>
      <c r="C86" s="213"/>
      <c r="D86" s="213"/>
      <c r="E86" s="213"/>
      <c r="F86" s="213"/>
      <c r="G86" s="213"/>
      <c r="H86" s="213"/>
      <c r="I86" s="213"/>
      <c r="J86" s="213"/>
      <c r="K86" s="213"/>
      <c r="L86" s="213"/>
      <c r="M86" s="213"/>
      <c r="N86" s="213"/>
      <c r="O86" s="213"/>
      <c r="P86" s="213"/>
      <c r="Q86" s="213"/>
      <c r="R86" s="213"/>
      <c r="S86" s="213"/>
      <c r="T86" s="213"/>
    </row>
    <row r="87" spans="1:20" ht="12.75" customHeight="1">
      <c r="A87" s="213"/>
      <c r="B87" s="213"/>
      <c r="C87" s="213"/>
      <c r="D87" s="213"/>
      <c r="E87" s="213"/>
      <c r="F87" s="213"/>
      <c r="G87" s="213"/>
      <c r="H87" s="213"/>
      <c r="I87" s="213"/>
      <c r="J87" s="213"/>
      <c r="K87" s="213"/>
      <c r="L87" s="213"/>
      <c r="M87" s="213"/>
      <c r="N87" s="213"/>
      <c r="O87" s="213"/>
      <c r="P87" s="213"/>
      <c r="Q87" s="213"/>
      <c r="R87" s="213"/>
      <c r="S87" s="213"/>
      <c r="T87" s="213"/>
    </row>
    <row r="88" spans="1:20" ht="12.75" customHeight="1">
      <c r="A88" s="213"/>
      <c r="B88" s="213"/>
      <c r="C88" s="213"/>
      <c r="D88" s="213"/>
      <c r="E88" s="213"/>
      <c r="F88" s="213"/>
      <c r="G88" s="213"/>
      <c r="H88" s="213"/>
      <c r="I88" s="213"/>
      <c r="J88" s="213"/>
      <c r="K88" s="213"/>
      <c r="L88" s="213"/>
      <c r="M88" s="213"/>
      <c r="N88" s="213"/>
      <c r="O88" s="213"/>
      <c r="P88" s="213"/>
      <c r="Q88" s="213"/>
      <c r="R88" s="213"/>
      <c r="S88" s="213"/>
      <c r="T88" s="213"/>
    </row>
    <row r="89" spans="1:20" ht="12.75" customHeight="1">
      <c r="A89" s="213"/>
      <c r="B89" s="213"/>
      <c r="C89" s="213"/>
      <c r="D89" s="213"/>
      <c r="E89" s="213"/>
      <c r="F89" s="213"/>
      <c r="G89" s="213"/>
      <c r="H89" s="213"/>
      <c r="I89" s="213"/>
      <c r="J89" s="213"/>
      <c r="K89" s="213"/>
      <c r="L89" s="213"/>
      <c r="M89" s="213"/>
      <c r="N89" s="213"/>
      <c r="O89" s="213"/>
      <c r="P89" s="213"/>
      <c r="Q89" s="213"/>
      <c r="R89" s="213"/>
      <c r="S89" s="213"/>
      <c r="T89" s="213"/>
    </row>
    <row r="90" spans="1:20" ht="12.75" customHeight="1">
      <c r="A90" s="213"/>
      <c r="B90" s="213"/>
      <c r="C90" s="213"/>
      <c r="D90" s="213"/>
      <c r="E90" s="213"/>
      <c r="F90" s="213"/>
      <c r="G90" s="213"/>
      <c r="H90" s="213"/>
      <c r="I90" s="213"/>
      <c r="J90" s="213"/>
      <c r="K90" s="213"/>
      <c r="L90" s="213"/>
      <c r="M90" s="213"/>
      <c r="N90" s="213"/>
      <c r="O90" s="213"/>
      <c r="P90" s="213"/>
      <c r="Q90" s="213"/>
      <c r="R90" s="213"/>
      <c r="S90" s="213"/>
      <c r="T90" s="213"/>
    </row>
    <row r="91" spans="1:20" ht="12.75" customHeight="1">
      <c r="A91" s="213"/>
      <c r="B91" s="213"/>
      <c r="C91" s="213"/>
      <c r="D91" s="213"/>
      <c r="E91" s="213"/>
      <c r="F91" s="213"/>
      <c r="G91" s="213"/>
      <c r="H91" s="213"/>
      <c r="I91" s="213"/>
      <c r="J91" s="213"/>
      <c r="K91" s="213"/>
      <c r="L91" s="213"/>
      <c r="M91" s="213"/>
      <c r="N91" s="213"/>
      <c r="O91" s="213"/>
      <c r="P91" s="213"/>
      <c r="Q91" s="213"/>
      <c r="R91" s="213"/>
      <c r="S91" s="213"/>
      <c r="T91" s="213"/>
    </row>
    <row r="92" spans="1:20" ht="12.75" customHeight="1">
      <c r="A92" s="213"/>
      <c r="B92" s="213"/>
      <c r="C92" s="213"/>
      <c r="D92" s="213"/>
      <c r="E92" s="213"/>
      <c r="F92" s="213"/>
      <c r="G92" s="213"/>
      <c r="H92" s="213"/>
      <c r="I92" s="213"/>
      <c r="J92" s="213"/>
      <c r="K92" s="213"/>
      <c r="L92" s="213"/>
      <c r="M92" s="213"/>
      <c r="N92" s="213"/>
      <c r="O92" s="213"/>
      <c r="P92" s="213"/>
      <c r="Q92" s="213"/>
      <c r="R92" s="213"/>
      <c r="S92" s="213"/>
      <c r="T92" s="213"/>
    </row>
    <row r="93" spans="1:20" ht="12.75" customHeight="1">
      <c r="A93" s="213"/>
      <c r="B93" s="213"/>
      <c r="C93" s="213"/>
      <c r="D93" s="213"/>
      <c r="E93" s="213"/>
      <c r="F93" s="213"/>
      <c r="G93" s="213"/>
      <c r="H93" s="213"/>
      <c r="I93" s="213"/>
      <c r="J93" s="213"/>
      <c r="K93" s="213"/>
      <c r="L93" s="213"/>
      <c r="M93" s="213"/>
      <c r="N93" s="213"/>
      <c r="O93" s="213"/>
      <c r="P93" s="213"/>
      <c r="Q93" s="213"/>
      <c r="R93" s="213"/>
      <c r="S93" s="213"/>
      <c r="T93" s="213"/>
    </row>
    <row r="94" spans="1:20" ht="12.75" customHeight="1">
      <c r="A94" s="213"/>
      <c r="B94" s="213"/>
      <c r="C94" s="213"/>
      <c r="D94" s="213"/>
      <c r="E94" s="213"/>
      <c r="F94" s="213"/>
      <c r="G94" s="213"/>
      <c r="H94" s="213"/>
      <c r="I94" s="213"/>
      <c r="J94" s="213"/>
      <c r="K94" s="213"/>
      <c r="L94" s="213"/>
      <c r="M94" s="213"/>
      <c r="N94" s="213"/>
      <c r="O94" s="213"/>
      <c r="P94" s="213"/>
      <c r="Q94" s="213"/>
      <c r="R94" s="213"/>
      <c r="S94" s="213"/>
      <c r="T94" s="213"/>
    </row>
    <row r="95" spans="1:20" ht="12.75" customHeight="1">
      <c r="A95" s="213"/>
      <c r="B95" s="213"/>
      <c r="C95" s="213"/>
      <c r="D95" s="213"/>
      <c r="E95" s="213"/>
      <c r="F95" s="213"/>
      <c r="G95" s="213"/>
      <c r="H95" s="213"/>
      <c r="I95" s="213"/>
      <c r="J95" s="213"/>
      <c r="K95" s="213"/>
      <c r="L95" s="213"/>
      <c r="M95" s="213"/>
      <c r="N95" s="213"/>
      <c r="O95" s="213"/>
      <c r="P95" s="213"/>
      <c r="Q95" s="213"/>
      <c r="R95" s="213"/>
      <c r="S95" s="213"/>
      <c r="T95" s="213"/>
    </row>
    <row r="96" spans="1:20" ht="12.75" customHeight="1">
      <c r="A96" s="213"/>
      <c r="B96" s="213"/>
      <c r="C96" s="213"/>
      <c r="D96" s="213"/>
      <c r="E96" s="213"/>
      <c r="F96" s="213"/>
      <c r="G96" s="213"/>
      <c r="H96" s="213"/>
      <c r="I96" s="213"/>
      <c r="J96" s="213"/>
      <c r="K96" s="213"/>
      <c r="L96" s="213"/>
      <c r="M96" s="213"/>
      <c r="N96" s="213"/>
      <c r="O96" s="213"/>
      <c r="P96" s="213"/>
      <c r="Q96" s="213"/>
      <c r="R96" s="213"/>
      <c r="S96" s="213"/>
      <c r="T96" s="213"/>
    </row>
    <row r="97" spans="1:20" ht="12.75" customHeight="1">
      <c r="A97" s="213"/>
      <c r="B97" s="213"/>
      <c r="C97" s="213"/>
      <c r="D97" s="213"/>
      <c r="E97" s="213"/>
      <c r="F97" s="213"/>
      <c r="G97" s="213"/>
      <c r="H97" s="213"/>
      <c r="I97" s="213"/>
      <c r="J97" s="213"/>
      <c r="K97" s="213"/>
      <c r="L97" s="213"/>
      <c r="M97" s="213"/>
      <c r="N97" s="213"/>
      <c r="O97" s="213"/>
      <c r="P97" s="213"/>
      <c r="Q97" s="213"/>
      <c r="R97" s="213"/>
      <c r="S97" s="213"/>
      <c r="T97" s="213"/>
    </row>
    <row r="98" spans="1:20" ht="12.75" customHeight="1">
      <c r="A98" s="213"/>
      <c r="B98" s="213"/>
      <c r="C98" s="213"/>
      <c r="D98" s="213"/>
      <c r="E98" s="213"/>
      <c r="F98" s="213"/>
      <c r="G98" s="213"/>
      <c r="H98" s="213"/>
      <c r="I98" s="213"/>
      <c r="J98" s="213"/>
      <c r="K98" s="213"/>
      <c r="L98" s="213"/>
      <c r="M98" s="213"/>
      <c r="N98" s="213"/>
      <c r="O98" s="213"/>
      <c r="P98" s="213"/>
      <c r="Q98" s="213"/>
      <c r="R98" s="213"/>
      <c r="S98" s="213"/>
      <c r="T98" s="213"/>
    </row>
    <row r="99" spans="1:20" ht="12.75" customHeight="1">
      <c r="A99" s="213"/>
      <c r="B99" s="213"/>
      <c r="C99" s="213"/>
      <c r="D99" s="213"/>
      <c r="E99" s="213"/>
      <c r="F99" s="213"/>
      <c r="G99" s="213"/>
      <c r="H99" s="213"/>
      <c r="I99" s="213"/>
      <c r="J99" s="213"/>
      <c r="K99" s="213"/>
      <c r="L99" s="213"/>
      <c r="M99" s="213"/>
      <c r="N99" s="213"/>
      <c r="O99" s="213"/>
      <c r="P99" s="213"/>
      <c r="Q99" s="213"/>
      <c r="R99" s="213"/>
      <c r="S99" s="213"/>
      <c r="T99" s="213"/>
    </row>
    <row r="100" spans="1:20" ht="12.75" customHeight="1">
      <c r="A100" s="213"/>
      <c r="B100" s="213"/>
      <c r="C100" s="213"/>
      <c r="D100" s="213"/>
      <c r="E100" s="213"/>
      <c r="F100" s="213"/>
      <c r="G100" s="213"/>
      <c r="H100" s="213"/>
      <c r="I100" s="213"/>
      <c r="J100" s="213"/>
      <c r="K100" s="213"/>
      <c r="L100" s="213"/>
      <c r="M100" s="213"/>
      <c r="N100" s="213"/>
      <c r="O100" s="213"/>
      <c r="P100" s="213"/>
      <c r="Q100" s="213"/>
      <c r="R100" s="213"/>
      <c r="S100" s="213"/>
      <c r="T100" s="213"/>
    </row>
    <row r="101" spans="1:20" ht="12.75" customHeight="1">
      <c r="A101" s="213"/>
      <c r="B101" s="213"/>
      <c r="C101" s="213"/>
      <c r="D101" s="213"/>
      <c r="E101" s="213"/>
      <c r="F101" s="213"/>
      <c r="G101" s="213"/>
      <c r="H101" s="213"/>
      <c r="I101" s="213"/>
      <c r="J101" s="213"/>
      <c r="K101" s="213"/>
      <c r="L101" s="213"/>
      <c r="M101" s="213"/>
      <c r="N101" s="213"/>
      <c r="O101" s="213"/>
      <c r="P101" s="213"/>
      <c r="Q101" s="213"/>
      <c r="R101" s="213"/>
      <c r="S101" s="213"/>
      <c r="T101" s="213"/>
    </row>
    <row r="102" spans="1:20" ht="12.75" customHeight="1">
      <c r="A102" s="213"/>
      <c r="B102" s="213"/>
      <c r="C102" s="213"/>
      <c r="D102" s="213"/>
      <c r="E102" s="213"/>
      <c r="F102" s="213"/>
      <c r="G102" s="213"/>
      <c r="H102" s="213"/>
      <c r="I102" s="213"/>
      <c r="J102" s="213"/>
      <c r="K102" s="213"/>
      <c r="L102" s="213"/>
      <c r="M102" s="213"/>
      <c r="N102" s="213"/>
      <c r="O102" s="213"/>
      <c r="P102" s="213"/>
      <c r="Q102" s="213"/>
      <c r="R102" s="213"/>
      <c r="S102" s="213"/>
      <c r="T102" s="213"/>
    </row>
    <row r="103" spans="1:20" ht="12.75" customHeight="1">
      <c r="A103" s="213"/>
      <c r="B103" s="213"/>
      <c r="C103" s="213"/>
      <c r="D103" s="213"/>
      <c r="E103" s="213"/>
      <c r="F103" s="213"/>
      <c r="G103" s="213"/>
      <c r="H103" s="213"/>
      <c r="I103" s="213"/>
      <c r="J103" s="213"/>
      <c r="K103" s="213"/>
      <c r="L103" s="213"/>
      <c r="M103" s="213"/>
      <c r="N103" s="213"/>
      <c r="O103" s="213"/>
      <c r="P103" s="213"/>
      <c r="Q103" s="213"/>
      <c r="R103" s="213"/>
      <c r="S103" s="213"/>
      <c r="T103" s="213"/>
    </row>
    <row r="104" spans="1:20" ht="12.75" customHeight="1">
      <c r="A104" s="213"/>
      <c r="B104" s="213"/>
      <c r="C104" s="213"/>
      <c r="D104" s="213"/>
      <c r="E104" s="213"/>
      <c r="F104" s="213"/>
      <c r="G104" s="213"/>
      <c r="H104" s="213"/>
      <c r="I104" s="213"/>
      <c r="J104" s="213"/>
      <c r="K104" s="213"/>
      <c r="L104" s="213"/>
      <c r="M104" s="213"/>
      <c r="N104" s="213"/>
      <c r="O104" s="213"/>
      <c r="P104" s="213"/>
      <c r="Q104" s="213"/>
      <c r="R104" s="213"/>
      <c r="S104" s="213"/>
      <c r="T104" s="213"/>
    </row>
    <row r="105" spans="1:20" ht="12.75" customHeight="1">
      <c r="A105" s="213"/>
      <c r="B105" s="213"/>
      <c r="C105" s="213"/>
      <c r="D105" s="213"/>
      <c r="E105" s="213"/>
      <c r="F105" s="213"/>
      <c r="G105" s="213"/>
      <c r="H105" s="213"/>
      <c r="I105" s="213"/>
      <c r="J105" s="213"/>
      <c r="K105" s="213"/>
      <c r="L105" s="213"/>
      <c r="M105" s="213"/>
      <c r="N105" s="213"/>
      <c r="O105" s="213"/>
      <c r="P105" s="213"/>
      <c r="Q105" s="213"/>
      <c r="R105" s="213"/>
      <c r="S105" s="213"/>
      <c r="T105" s="213"/>
    </row>
    <row r="106" spans="1:20" ht="12.75" customHeight="1">
      <c r="A106" s="213"/>
      <c r="B106" s="213"/>
      <c r="C106" s="213"/>
      <c r="D106" s="213"/>
      <c r="E106" s="213"/>
      <c r="F106" s="213"/>
      <c r="G106" s="213"/>
      <c r="H106" s="213"/>
      <c r="I106" s="213"/>
      <c r="J106" s="213"/>
      <c r="K106" s="213"/>
      <c r="L106" s="213"/>
      <c r="M106" s="213"/>
      <c r="N106" s="213"/>
      <c r="O106" s="213"/>
      <c r="P106" s="213"/>
      <c r="Q106" s="213"/>
      <c r="R106" s="213"/>
      <c r="S106" s="213"/>
      <c r="T106" s="213"/>
    </row>
    <row r="107" spans="1:20" ht="12.75" customHeight="1">
      <c r="A107" s="213"/>
      <c r="B107" s="213"/>
      <c r="C107" s="213"/>
      <c r="D107" s="213"/>
      <c r="E107" s="213"/>
      <c r="F107" s="213"/>
      <c r="G107" s="213"/>
      <c r="H107" s="213"/>
      <c r="I107" s="213"/>
      <c r="J107" s="213"/>
      <c r="K107" s="213"/>
      <c r="L107" s="213"/>
      <c r="M107" s="213"/>
      <c r="N107" s="213"/>
      <c r="O107" s="213"/>
      <c r="P107" s="213"/>
      <c r="Q107" s="213"/>
      <c r="R107" s="213"/>
      <c r="S107" s="213"/>
      <c r="T107" s="213"/>
    </row>
    <row r="108" spans="1:20" ht="12.75" customHeight="1">
      <c r="A108" s="213"/>
      <c r="B108" s="213"/>
      <c r="C108" s="213"/>
      <c r="D108" s="213"/>
      <c r="E108" s="213"/>
      <c r="F108" s="213"/>
      <c r="G108" s="213"/>
      <c r="H108" s="213"/>
      <c r="I108" s="213"/>
      <c r="J108" s="213"/>
      <c r="K108" s="213"/>
      <c r="L108" s="213"/>
      <c r="M108" s="213"/>
      <c r="N108" s="213"/>
      <c r="O108" s="213"/>
      <c r="P108" s="213"/>
      <c r="Q108" s="213"/>
      <c r="R108" s="213"/>
      <c r="S108" s="213"/>
      <c r="T108" s="213"/>
    </row>
    <row r="109" spans="1:10" ht="12.75" customHeight="1">
      <c r="A109" s="213"/>
      <c r="B109" s="213"/>
      <c r="C109" s="213"/>
      <c r="D109" s="213"/>
      <c r="E109" s="213"/>
      <c r="F109" s="213"/>
      <c r="G109" s="213"/>
      <c r="H109" s="213"/>
      <c r="I109" s="213"/>
      <c r="J109" s="213"/>
    </row>
    <row r="110" spans="1:10" ht="12.75" customHeight="1">
      <c r="A110" s="213"/>
      <c r="B110" s="213"/>
      <c r="C110" s="213"/>
      <c r="D110" s="213"/>
      <c r="E110" s="213"/>
      <c r="F110" s="213"/>
      <c r="G110" s="213"/>
      <c r="H110" s="213"/>
      <c r="I110" s="213"/>
      <c r="J110" s="213"/>
    </row>
    <row r="111" spans="1:10" ht="12.75" customHeight="1">
      <c r="A111" s="213"/>
      <c r="B111" s="213"/>
      <c r="C111" s="213"/>
      <c r="D111" s="213"/>
      <c r="E111" s="213"/>
      <c r="F111" s="213"/>
      <c r="G111" s="213"/>
      <c r="H111" s="213"/>
      <c r="I111" s="213"/>
      <c r="J111" s="213"/>
    </row>
    <row r="112" spans="1:10" ht="12.75" customHeight="1">
      <c r="A112" s="213"/>
      <c r="B112" s="213"/>
      <c r="C112" s="213"/>
      <c r="D112" s="213"/>
      <c r="E112" s="213"/>
      <c r="F112" s="213"/>
      <c r="G112" s="213"/>
      <c r="H112" s="213"/>
      <c r="I112" s="213"/>
      <c r="J112" s="213"/>
    </row>
    <row r="113" spans="1:10" ht="12.75" customHeight="1">
      <c r="A113" s="213"/>
      <c r="B113" s="213"/>
      <c r="C113" s="213"/>
      <c r="D113" s="213"/>
      <c r="E113" s="213"/>
      <c r="F113" s="213"/>
      <c r="G113" s="213"/>
      <c r="H113" s="213"/>
      <c r="I113" s="213"/>
      <c r="J113" s="213"/>
    </row>
    <row r="114" spans="1:10" ht="12.75" customHeight="1">
      <c r="A114" s="213"/>
      <c r="B114" s="213"/>
      <c r="C114" s="213"/>
      <c r="D114" s="213"/>
      <c r="E114" s="213"/>
      <c r="F114" s="213"/>
      <c r="G114" s="213"/>
      <c r="H114" s="213"/>
      <c r="I114" s="213"/>
      <c r="J114" s="213"/>
    </row>
    <row r="115" spans="1:10" ht="12.75" customHeight="1">
      <c r="A115" s="213"/>
      <c r="B115" s="213"/>
      <c r="C115" s="213"/>
      <c r="D115" s="213"/>
      <c r="E115" s="213"/>
      <c r="F115" s="213"/>
      <c r="G115" s="213"/>
      <c r="H115" s="213"/>
      <c r="I115" s="213"/>
      <c r="J115" s="213"/>
    </row>
  </sheetData>
  <sheetProtection password="C356" sheet="1" objects="1" scenarios="1"/>
  <mergeCells count="80">
    <mergeCell ref="E14:I14"/>
    <mergeCell ref="A7:I7"/>
    <mergeCell ref="E4:F4"/>
    <mergeCell ref="G4:H4"/>
    <mergeCell ref="A4:B4"/>
    <mergeCell ref="A5:B5"/>
    <mergeCell ref="A8:B8"/>
    <mergeCell ref="C8:D8"/>
    <mergeCell ref="A9:B9"/>
    <mergeCell ref="G9:H9"/>
    <mergeCell ref="E24:I24"/>
    <mergeCell ref="A10:I10"/>
    <mergeCell ref="E9:F9"/>
    <mergeCell ref="A17:D17"/>
    <mergeCell ref="E17:I17"/>
    <mergeCell ref="B11:D11"/>
    <mergeCell ref="A16:I16"/>
    <mergeCell ref="C14:D14"/>
    <mergeCell ref="C15:D15"/>
    <mergeCell ref="E15:I15"/>
    <mergeCell ref="C26:D26"/>
    <mergeCell ref="C25:D25"/>
    <mergeCell ref="C27:D27"/>
    <mergeCell ref="A18:D18"/>
    <mergeCell ref="A19:B22"/>
    <mergeCell ref="C22:D22"/>
    <mergeCell ref="C21:D21"/>
    <mergeCell ref="C19:D19"/>
    <mergeCell ref="E36:I36"/>
    <mergeCell ref="B34:D34"/>
    <mergeCell ref="A33:D33"/>
    <mergeCell ref="E33:I33"/>
    <mergeCell ref="E35:I35"/>
    <mergeCell ref="B35:D35"/>
    <mergeCell ref="A34:A36"/>
    <mergeCell ref="E34:I34"/>
    <mergeCell ref="B36:D36"/>
    <mergeCell ref="A2:I2"/>
    <mergeCell ref="A3:I3"/>
    <mergeCell ref="C4:D4"/>
    <mergeCell ref="C5:D5"/>
    <mergeCell ref="E5:F5"/>
    <mergeCell ref="G5:H5"/>
    <mergeCell ref="C9:D9"/>
    <mergeCell ref="G8:H8"/>
    <mergeCell ref="A13:I13"/>
    <mergeCell ref="E11:I11"/>
    <mergeCell ref="E12:I12"/>
    <mergeCell ref="E26:I26"/>
    <mergeCell ref="B12:D12"/>
    <mergeCell ref="E8:F8"/>
    <mergeCell ref="E25:I25"/>
    <mergeCell ref="A14:B15"/>
    <mergeCell ref="A29:B30"/>
    <mergeCell ref="A32:I32"/>
    <mergeCell ref="E31:I31"/>
    <mergeCell ref="E27:I27"/>
    <mergeCell ref="C31:D31"/>
    <mergeCell ref="A28:I28"/>
    <mergeCell ref="E29:I29"/>
    <mergeCell ref="E30:I30"/>
    <mergeCell ref="C29:D29"/>
    <mergeCell ref="C30:D30"/>
    <mergeCell ref="A39:A41"/>
    <mergeCell ref="B39:D39"/>
    <mergeCell ref="E39:I39"/>
    <mergeCell ref="B40:D40"/>
    <mergeCell ref="E40:I40"/>
    <mergeCell ref="B41:D41"/>
    <mergeCell ref="E41:I41"/>
    <mergeCell ref="A38:D38"/>
    <mergeCell ref="E38:I38"/>
    <mergeCell ref="E18:I18"/>
    <mergeCell ref="C24:D24"/>
    <mergeCell ref="E19:I19"/>
    <mergeCell ref="E20:I20"/>
    <mergeCell ref="E21:I21"/>
    <mergeCell ref="E22:I22"/>
    <mergeCell ref="C20:D20"/>
    <mergeCell ref="A37:I37"/>
  </mergeCells>
  <printOptions horizontalCentered="1" verticalCentered="1"/>
  <pageMargins left="0.75" right="0.75" top="1" bottom="1" header="0.5" footer="0.5"/>
  <pageSetup fitToHeight="2" horizontalDpi="600" verticalDpi="600" orientation="portrait" scale="97" r:id="rId1"/>
  <headerFooter alignWithMargins="0">
    <oddFooter>&amp;L&amp;D&amp;CPage &amp;P of &amp;N&amp;RManitoba Agriculture, Food and Rural Initiatives
&amp;"Arial,Italic"Farm Management</oddFooter>
  </headerFooter>
</worksheet>
</file>

<file path=xl/worksheets/sheet3.xml><?xml version="1.0" encoding="utf-8"?>
<worksheet xmlns="http://schemas.openxmlformats.org/spreadsheetml/2006/main" xmlns:r="http://schemas.openxmlformats.org/officeDocument/2006/relationships">
  <sheetPr codeName="Sheet1"/>
  <dimension ref="A1:Z200"/>
  <sheetViews>
    <sheetView showGridLines="0" showZeros="0" zoomScale="75" zoomScaleNormal="75" zoomScaleSheetLayoutView="75" zoomScalePageLayoutView="0" workbookViewId="0" topLeftCell="A1">
      <selection activeCell="J156" sqref="J156"/>
    </sheetView>
  </sheetViews>
  <sheetFormatPr defaultColWidth="7.7109375" defaultRowHeight="12.75"/>
  <cols>
    <col min="1" max="1" width="17.140625" style="7" customWidth="1"/>
    <col min="2" max="2" width="24.00390625" style="7" customWidth="1"/>
    <col min="3" max="3" width="11.28125" style="7" customWidth="1"/>
    <col min="4" max="4" width="11.00390625" style="7" customWidth="1"/>
    <col min="5" max="5" width="9.00390625" style="7" customWidth="1"/>
    <col min="6" max="9" width="11.140625" style="7" customWidth="1"/>
    <col min="10" max="11" width="10.57421875" style="7" customWidth="1"/>
    <col min="12" max="12" width="10.28125" style="7" bestFit="1" customWidth="1"/>
    <col min="13" max="14" width="7.7109375" style="7" customWidth="1"/>
    <col min="15" max="15" width="9.8515625" style="7" customWidth="1"/>
    <col min="16" max="16" width="11.28125" style="7" customWidth="1"/>
    <col min="17" max="16384" width="7.7109375" style="7" customWidth="1"/>
  </cols>
  <sheetData>
    <row r="1" spans="1:26" ht="16.5" customHeight="1">
      <c r="A1" s="1347" t="s">
        <v>434</v>
      </c>
      <c r="B1" s="1348"/>
      <c r="C1" s="1348"/>
      <c r="D1" s="1348"/>
      <c r="E1" s="1348"/>
      <c r="F1" s="1348"/>
      <c r="G1" s="1348"/>
      <c r="H1" s="1348"/>
      <c r="I1" s="1348"/>
      <c r="J1" s="1348"/>
      <c r="K1" s="1348"/>
      <c r="L1" s="1349"/>
      <c r="M1" s="828"/>
      <c r="N1" s="828"/>
      <c r="O1" s="828"/>
      <c r="P1" s="828"/>
      <c r="Q1" s="828"/>
      <c r="R1" s="828"/>
      <c r="S1" s="828"/>
      <c r="T1" s="828"/>
      <c r="U1" s="828"/>
      <c r="V1" s="828"/>
      <c r="W1" s="828"/>
      <c r="X1" s="828"/>
      <c r="Y1" s="828"/>
      <c r="Z1" s="828"/>
    </row>
    <row r="2" spans="4:26" ht="7.5" customHeight="1" thickBot="1">
      <c r="D2" s="47"/>
      <c r="E2" s="47"/>
      <c r="F2" s="47"/>
      <c r="G2" s="47"/>
      <c r="H2" s="47"/>
      <c r="I2" s="47"/>
      <c r="M2" s="828"/>
      <c r="N2" s="828"/>
      <c r="O2" s="828"/>
      <c r="P2" s="828"/>
      <c r="Q2" s="828"/>
      <c r="R2" s="828"/>
      <c r="S2" s="828"/>
      <c r="T2" s="828"/>
      <c r="U2" s="828"/>
      <c r="V2" s="828"/>
      <c r="W2" s="828"/>
      <c r="X2" s="828"/>
      <c r="Y2" s="828"/>
      <c r="Z2" s="828"/>
    </row>
    <row r="3" spans="1:26" ht="13.5" thickTop="1">
      <c r="A3" s="317" t="s">
        <v>2</v>
      </c>
      <c r="B3" s="1024" t="str">
        <f>'Pro-Forma NW'!F62</f>
        <v> </v>
      </c>
      <c r="C3" s="1025" t="str">
        <f>'Pro-Forma NW'!F63</f>
        <v> </v>
      </c>
      <c r="D3" s="1025"/>
      <c r="E3" s="1025"/>
      <c r="F3" s="1025"/>
      <c r="G3" s="318"/>
      <c r="H3" s="318"/>
      <c r="I3" s="318"/>
      <c r="J3" s="319"/>
      <c r="K3" s="319"/>
      <c r="L3" s="320"/>
      <c r="M3" s="847"/>
      <c r="N3" s="847"/>
      <c r="O3" s="828"/>
      <c r="P3" s="828"/>
      <c r="Q3" s="828"/>
      <c r="R3" s="828"/>
      <c r="S3" s="828"/>
      <c r="T3" s="828"/>
      <c r="U3" s="828"/>
      <c r="V3" s="828"/>
      <c r="W3" s="828"/>
      <c r="X3" s="828"/>
      <c r="Y3" s="828"/>
      <c r="Z3" s="828"/>
    </row>
    <row r="4" spans="1:26" ht="26.25" customHeight="1">
      <c r="A4" s="263" t="s">
        <v>3</v>
      </c>
      <c r="B4" s="1000" t="s">
        <v>4</v>
      </c>
      <c r="C4" s="1000" t="s">
        <v>26</v>
      </c>
      <c r="D4" s="1000" t="s">
        <v>262</v>
      </c>
      <c r="E4" s="1000" t="s">
        <v>386</v>
      </c>
      <c r="F4" s="1000" t="s">
        <v>387</v>
      </c>
      <c r="G4" s="1000" t="s">
        <v>263</v>
      </c>
      <c r="H4" s="1000" t="s">
        <v>10</v>
      </c>
      <c r="I4" s="1105" t="s">
        <v>264</v>
      </c>
      <c r="J4" s="271" t="s">
        <v>55</v>
      </c>
      <c r="K4" s="264" t="s">
        <v>56</v>
      </c>
      <c r="L4" s="321" t="s">
        <v>278</v>
      </c>
      <c r="M4" s="828"/>
      <c r="N4" s="1358"/>
      <c r="O4" s="1358"/>
      <c r="P4" s="1358"/>
      <c r="Q4" s="828"/>
      <c r="R4" s="828"/>
      <c r="S4" s="828"/>
      <c r="T4" s="828"/>
      <c r="U4" s="828"/>
      <c r="V4" s="828"/>
      <c r="W4" s="828"/>
      <c r="X4" s="828"/>
      <c r="Y4" s="828"/>
      <c r="Z4" s="828"/>
    </row>
    <row r="5" spans="1:26" ht="13.5" customHeight="1">
      <c r="A5" s="369"/>
      <c r="B5" s="554"/>
      <c r="C5" s="555"/>
      <c r="D5" s="555"/>
      <c r="E5" s="65"/>
      <c r="F5" s="84"/>
      <c r="G5" s="556"/>
      <c r="H5" s="556"/>
      <c r="I5" s="557"/>
      <c r="J5" s="1"/>
      <c r="K5" s="84"/>
      <c r="L5" s="98">
        <f aca="true" t="shared" si="0" ref="L5:L37">IF(K5=0,0,K5-H5)</f>
        <v>0</v>
      </c>
      <c r="M5" s="828"/>
      <c r="N5" s="984"/>
      <c r="O5" s="284"/>
      <c r="P5" s="284"/>
      <c r="Q5" s="828"/>
      <c r="R5" s="828"/>
      <c r="S5" s="828"/>
      <c r="T5" s="828"/>
      <c r="U5" s="828"/>
      <c r="V5" s="828"/>
      <c r="W5" s="828"/>
      <c r="X5" s="828"/>
      <c r="Y5" s="828"/>
      <c r="Z5" s="828"/>
    </row>
    <row r="6" spans="1:26" ht="13.5" customHeight="1">
      <c r="A6" s="369"/>
      <c r="B6" s="554"/>
      <c r="C6" s="555"/>
      <c r="D6" s="555"/>
      <c r="E6" s="65"/>
      <c r="F6" s="84"/>
      <c r="G6" s="556"/>
      <c r="H6" s="556"/>
      <c r="I6" s="557"/>
      <c r="J6" s="222"/>
      <c r="K6" s="84"/>
      <c r="L6" s="87">
        <f t="shared" si="0"/>
        <v>0</v>
      </c>
      <c r="M6" s="828"/>
      <c r="N6" s="284"/>
      <c r="O6" s="831"/>
      <c r="P6" s="832"/>
      <c r="Q6" s="828"/>
      <c r="R6" s="828"/>
      <c r="S6" s="828"/>
      <c r="T6" s="828"/>
      <c r="U6" s="828"/>
      <c r="V6" s="828"/>
      <c r="W6" s="828"/>
      <c r="X6" s="828"/>
      <c r="Y6" s="828"/>
      <c r="Z6" s="828"/>
    </row>
    <row r="7" spans="1:26" ht="13.5" customHeight="1">
      <c r="A7" s="369"/>
      <c r="B7" s="554"/>
      <c r="C7" s="555"/>
      <c r="D7" s="555"/>
      <c r="E7" s="65"/>
      <c r="F7" s="84"/>
      <c r="G7" s="556"/>
      <c r="H7" s="556"/>
      <c r="I7" s="557"/>
      <c r="J7" s="222"/>
      <c r="K7" s="84"/>
      <c r="L7" s="87">
        <f t="shared" si="0"/>
        <v>0</v>
      </c>
      <c r="M7" s="828"/>
      <c r="N7" s="284"/>
      <c r="O7" s="985"/>
      <c r="P7" s="595"/>
      <c r="Q7" s="828"/>
      <c r="R7" s="828"/>
      <c r="S7" s="828"/>
      <c r="T7" s="828"/>
      <c r="U7" s="828"/>
      <c r="V7" s="828"/>
      <c r="W7" s="828"/>
      <c r="X7" s="828"/>
      <c r="Y7" s="828"/>
      <c r="Z7" s="828"/>
    </row>
    <row r="8" spans="1:26" ht="13.5" customHeight="1">
      <c r="A8" s="369"/>
      <c r="B8" s="554"/>
      <c r="C8" s="555"/>
      <c r="D8" s="555"/>
      <c r="E8" s="65"/>
      <c r="F8" s="84"/>
      <c r="G8" s="556"/>
      <c r="H8" s="556"/>
      <c r="I8" s="557"/>
      <c r="J8" s="222"/>
      <c r="K8" s="84"/>
      <c r="L8" s="87">
        <f t="shared" si="0"/>
        <v>0</v>
      </c>
      <c r="M8" s="828"/>
      <c r="N8" s="284"/>
      <c r="O8" s="986"/>
      <c r="P8" s="987"/>
      <c r="Q8" s="828"/>
      <c r="R8" s="828"/>
      <c r="S8" s="828"/>
      <c r="T8" s="828"/>
      <c r="U8" s="828"/>
      <c r="V8" s="828"/>
      <c r="W8" s="828"/>
      <c r="X8" s="828"/>
      <c r="Y8" s="828"/>
      <c r="Z8" s="828"/>
    </row>
    <row r="9" spans="1:26" ht="13.5" customHeight="1">
      <c r="A9" s="369"/>
      <c r="B9" s="554"/>
      <c r="C9" s="555"/>
      <c r="D9" s="555"/>
      <c r="E9" s="65"/>
      <c r="F9" s="84"/>
      <c r="G9" s="556"/>
      <c r="H9" s="556"/>
      <c r="I9" s="557"/>
      <c r="J9" s="222"/>
      <c r="K9" s="84"/>
      <c r="L9" s="87">
        <f t="shared" si="0"/>
        <v>0</v>
      </c>
      <c r="M9" s="828"/>
      <c r="N9" s="284"/>
      <c r="O9" s="988"/>
      <c r="P9" s="989"/>
      <c r="Q9" s="828"/>
      <c r="R9" s="828"/>
      <c r="S9" s="828"/>
      <c r="T9" s="828"/>
      <c r="U9" s="828"/>
      <c r="V9" s="828"/>
      <c r="W9" s="828"/>
      <c r="X9" s="828"/>
      <c r="Y9" s="828"/>
      <c r="Z9" s="828"/>
    </row>
    <row r="10" spans="1:26" ht="13.5" customHeight="1">
      <c r="A10" s="369"/>
      <c r="B10" s="554"/>
      <c r="C10" s="555"/>
      <c r="D10" s="555"/>
      <c r="E10" s="65"/>
      <c r="F10" s="84"/>
      <c r="G10" s="556"/>
      <c r="H10" s="556"/>
      <c r="I10" s="557"/>
      <c r="J10" s="222"/>
      <c r="K10" s="84"/>
      <c r="L10" s="87">
        <f t="shared" si="0"/>
        <v>0</v>
      </c>
      <c r="M10" s="828"/>
      <c r="N10" s="284"/>
      <c r="O10" s="990"/>
      <c r="P10" s="991"/>
      <c r="Q10" s="828"/>
      <c r="R10" s="828"/>
      <c r="S10" s="828"/>
      <c r="T10" s="828"/>
      <c r="U10" s="828"/>
      <c r="V10" s="828"/>
      <c r="W10" s="828"/>
      <c r="X10" s="828"/>
      <c r="Y10" s="828"/>
      <c r="Z10" s="828"/>
    </row>
    <row r="11" spans="1:26" ht="13.5" customHeight="1">
      <c r="A11" s="369"/>
      <c r="B11" s="554"/>
      <c r="C11" s="555"/>
      <c r="D11" s="555"/>
      <c r="E11" s="65"/>
      <c r="F11" s="84"/>
      <c r="G11" s="556"/>
      <c r="H11" s="556"/>
      <c r="I11" s="557"/>
      <c r="J11" s="222"/>
      <c r="K11" s="84"/>
      <c r="L11" s="87">
        <f t="shared" si="0"/>
        <v>0</v>
      </c>
      <c r="M11" s="828"/>
      <c r="N11" s="284"/>
      <c r="O11" s="992"/>
      <c r="P11" s="993"/>
      <c r="Q11" s="828"/>
      <c r="R11" s="828"/>
      <c r="S11" s="828"/>
      <c r="T11" s="828"/>
      <c r="U11" s="828"/>
      <c r="V11" s="828"/>
      <c r="W11" s="828"/>
      <c r="X11" s="828"/>
      <c r="Y11" s="828"/>
      <c r="Z11" s="828"/>
    </row>
    <row r="12" spans="1:26" ht="13.5" customHeight="1">
      <c r="A12" s="369"/>
      <c r="B12" s="554"/>
      <c r="C12" s="555"/>
      <c r="D12" s="555"/>
      <c r="E12" s="65"/>
      <c r="F12" s="84"/>
      <c r="G12" s="556"/>
      <c r="H12" s="556"/>
      <c r="I12" s="557"/>
      <c r="J12" s="222"/>
      <c r="K12" s="84"/>
      <c r="L12" s="87">
        <f t="shared" si="0"/>
        <v>0</v>
      </c>
      <c r="M12" s="828"/>
      <c r="N12" s="284"/>
      <c r="O12" s="994"/>
      <c r="P12" s="995"/>
      <c r="Q12" s="828"/>
      <c r="R12" s="828"/>
      <c r="S12" s="828"/>
      <c r="T12" s="828"/>
      <c r="U12" s="828"/>
      <c r="V12" s="828"/>
      <c r="W12" s="828"/>
      <c r="X12" s="828"/>
      <c r="Y12" s="828"/>
      <c r="Z12" s="828"/>
    </row>
    <row r="13" spans="1:26" ht="13.5" customHeight="1">
      <c r="A13" s="369"/>
      <c r="B13" s="554"/>
      <c r="C13" s="555"/>
      <c r="D13" s="555"/>
      <c r="E13" s="65"/>
      <c r="F13" s="84"/>
      <c r="G13" s="556"/>
      <c r="H13" s="556"/>
      <c r="I13" s="557"/>
      <c r="J13" s="222"/>
      <c r="K13" s="84"/>
      <c r="L13" s="87">
        <f t="shared" si="0"/>
        <v>0</v>
      </c>
      <c r="M13" s="828"/>
      <c r="N13" s="284"/>
      <c r="O13" s="996"/>
      <c r="P13" s="997"/>
      <c r="Q13" s="828"/>
      <c r="R13" s="828"/>
      <c r="S13" s="828"/>
      <c r="T13" s="828"/>
      <c r="U13" s="828"/>
      <c r="V13" s="828"/>
      <c r="W13" s="828"/>
      <c r="X13" s="828"/>
      <c r="Y13" s="828"/>
      <c r="Z13" s="828"/>
    </row>
    <row r="14" spans="1:26" ht="13.5" customHeight="1">
      <c r="A14" s="369"/>
      <c r="B14" s="554"/>
      <c r="C14" s="555"/>
      <c r="D14" s="555"/>
      <c r="E14" s="65"/>
      <c r="F14" s="84"/>
      <c r="G14" s="556"/>
      <c r="H14" s="556"/>
      <c r="I14" s="557"/>
      <c r="J14" s="222"/>
      <c r="K14" s="84"/>
      <c r="L14" s="87">
        <f t="shared" si="0"/>
        <v>0</v>
      </c>
      <c r="M14" s="828"/>
      <c r="N14" s="998"/>
      <c r="O14" s="999"/>
      <c r="P14" s="987"/>
      <c r="Q14" s="828"/>
      <c r="R14" s="828"/>
      <c r="S14" s="828"/>
      <c r="T14" s="828"/>
      <c r="U14" s="828"/>
      <c r="V14" s="828"/>
      <c r="W14" s="828"/>
      <c r="X14" s="828"/>
      <c r="Y14" s="828"/>
      <c r="Z14" s="828"/>
    </row>
    <row r="15" spans="1:26" ht="13.5" customHeight="1">
      <c r="A15" s="369"/>
      <c r="B15" s="554"/>
      <c r="C15" s="555"/>
      <c r="D15" s="555"/>
      <c r="E15" s="65"/>
      <c r="F15" s="84"/>
      <c r="G15" s="556"/>
      <c r="H15" s="556"/>
      <c r="I15" s="557"/>
      <c r="J15" s="222"/>
      <c r="K15" s="84"/>
      <c r="L15" s="87">
        <f t="shared" si="0"/>
        <v>0</v>
      </c>
      <c r="M15" s="828"/>
      <c r="N15" s="998"/>
      <c r="O15" s="999"/>
      <c r="P15" s="987"/>
      <c r="Q15" s="828"/>
      <c r="R15" s="828"/>
      <c r="S15" s="828"/>
      <c r="T15" s="828"/>
      <c r="U15" s="828"/>
      <c r="V15" s="828"/>
      <c r="W15" s="828"/>
      <c r="X15" s="828"/>
      <c r="Y15" s="828"/>
      <c r="Z15" s="828"/>
    </row>
    <row r="16" spans="1:26" ht="13.5" customHeight="1">
      <c r="A16" s="369"/>
      <c r="B16" s="554"/>
      <c r="C16" s="555"/>
      <c r="D16" s="555"/>
      <c r="E16" s="65"/>
      <c r="F16" s="84"/>
      <c r="G16" s="556"/>
      <c r="H16" s="556"/>
      <c r="I16" s="557"/>
      <c r="J16" s="222"/>
      <c r="K16" s="84"/>
      <c r="L16" s="87">
        <f t="shared" si="0"/>
        <v>0</v>
      </c>
      <c r="M16" s="828"/>
      <c r="N16" s="998"/>
      <c r="O16" s="999"/>
      <c r="P16" s="987"/>
      <c r="Q16" s="828"/>
      <c r="R16" s="828"/>
      <c r="S16" s="828"/>
      <c r="T16" s="828"/>
      <c r="U16" s="828"/>
      <c r="V16" s="828"/>
      <c r="W16" s="828"/>
      <c r="X16" s="828"/>
      <c r="Y16" s="828"/>
      <c r="Z16" s="828"/>
    </row>
    <row r="17" spans="1:26" ht="13.5" customHeight="1">
      <c r="A17" s="369"/>
      <c r="B17" s="554"/>
      <c r="C17" s="555"/>
      <c r="D17" s="555"/>
      <c r="E17" s="65"/>
      <c r="F17" s="84"/>
      <c r="G17" s="556"/>
      <c r="H17" s="556"/>
      <c r="I17" s="557"/>
      <c r="J17" s="222"/>
      <c r="K17" s="84"/>
      <c r="L17" s="87">
        <f t="shared" si="0"/>
        <v>0</v>
      </c>
      <c r="M17" s="828"/>
      <c r="N17" s="998"/>
      <c r="O17" s="999"/>
      <c r="P17" s="987"/>
      <c r="Q17" s="828"/>
      <c r="R17" s="828"/>
      <c r="S17" s="828"/>
      <c r="T17" s="828"/>
      <c r="U17" s="828"/>
      <c r="V17" s="828"/>
      <c r="W17" s="828"/>
      <c r="X17" s="828"/>
      <c r="Y17" s="828"/>
      <c r="Z17" s="828"/>
    </row>
    <row r="18" spans="1:26" ht="13.5" customHeight="1">
      <c r="A18" s="369"/>
      <c r="B18" s="554"/>
      <c r="C18" s="555"/>
      <c r="D18" s="555"/>
      <c r="E18" s="65"/>
      <c r="F18" s="84"/>
      <c r="G18" s="556"/>
      <c r="H18" s="556"/>
      <c r="I18" s="557"/>
      <c r="J18" s="222"/>
      <c r="K18" s="84"/>
      <c r="L18" s="87">
        <f t="shared" si="0"/>
        <v>0</v>
      </c>
      <c r="M18" s="828"/>
      <c r="N18" s="998"/>
      <c r="O18" s="999"/>
      <c r="P18" s="987"/>
      <c r="Q18" s="828"/>
      <c r="R18" s="828"/>
      <c r="S18" s="828"/>
      <c r="T18" s="828"/>
      <c r="U18" s="828"/>
      <c r="V18" s="828"/>
      <c r="W18" s="828"/>
      <c r="X18" s="828"/>
      <c r="Y18" s="828"/>
      <c r="Z18" s="828"/>
    </row>
    <row r="19" spans="1:26" ht="13.5" customHeight="1">
      <c r="A19" s="369"/>
      <c r="B19" s="554"/>
      <c r="C19" s="555"/>
      <c r="D19" s="555"/>
      <c r="E19" s="65"/>
      <c r="F19" s="84"/>
      <c r="G19" s="556"/>
      <c r="H19" s="556"/>
      <c r="I19" s="557"/>
      <c r="J19" s="222"/>
      <c r="K19" s="84"/>
      <c r="L19" s="87">
        <f t="shared" si="0"/>
        <v>0</v>
      </c>
      <c r="M19" s="828"/>
      <c r="N19" s="998"/>
      <c r="O19" s="999"/>
      <c r="P19" s="987"/>
      <c r="Q19" s="828"/>
      <c r="R19" s="828"/>
      <c r="S19" s="828"/>
      <c r="T19" s="828"/>
      <c r="U19" s="828"/>
      <c r="V19" s="828"/>
      <c r="W19" s="828"/>
      <c r="X19" s="828"/>
      <c r="Y19" s="828"/>
      <c r="Z19" s="828"/>
    </row>
    <row r="20" spans="1:26" ht="13.5" customHeight="1">
      <c r="A20" s="369"/>
      <c r="B20" s="554"/>
      <c r="C20" s="555"/>
      <c r="D20" s="555"/>
      <c r="E20" s="65"/>
      <c r="F20" s="84"/>
      <c r="G20" s="556"/>
      <c r="H20" s="556"/>
      <c r="I20" s="557"/>
      <c r="J20" s="222"/>
      <c r="K20" s="84"/>
      <c r="L20" s="87">
        <f t="shared" si="0"/>
        <v>0</v>
      </c>
      <c r="M20" s="828"/>
      <c r="N20" s="998"/>
      <c r="O20" s="999"/>
      <c r="P20" s="987"/>
      <c r="Q20" s="828"/>
      <c r="R20" s="828"/>
      <c r="S20" s="828"/>
      <c r="T20" s="828"/>
      <c r="U20" s="828"/>
      <c r="V20" s="828"/>
      <c r="W20" s="828"/>
      <c r="X20" s="828"/>
      <c r="Y20" s="828"/>
      <c r="Z20" s="828"/>
    </row>
    <row r="21" spans="1:26" ht="13.5" customHeight="1">
      <c r="A21" s="369"/>
      <c r="B21" s="554"/>
      <c r="C21" s="555"/>
      <c r="D21" s="555"/>
      <c r="E21" s="65"/>
      <c r="F21" s="84"/>
      <c r="G21" s="556"/>
      <c r="H21" s="556"/>
      <c r="I21" s="557"/>
      <c r="J21" s="222"/>
      <c r="K21" s="84"/>
      <c r="L21" s="87">
        <f t="shared" si="0"/>
        <v>0</v>
      </c>
      <c r="M21" s="828"/>
      <c r="N21" s="998"/>
      <c r="O21" s="999"/>
      <c r="P21" s="987"/>
      <c r="Q21" s="828"/>
      <c r="R21" s="828"/>
      <c r="S21" s="828"/>
      <c r="T21" s="828"/>
      <c r="U21" s="828"/>
      <c r="V21" s="828"/>
      <c r="W21" s="828"/>
      <c r="X21" s="828"/>
      <c r="Y21" s="828"/>
      <c r="Z21" s="828"/>
    </row>
    <row r="22" spans="1:26" ht="13.5" customHeight="1">
      <c r="A22" s="369"/>
      <c r="B22" s="554"/>
      <c r="C22" s="555"/>
      <c r="D22" s="555"/>
      <c r="E22" s="65"/>
      <c r="F22" s="84"/>
      <c r="G22" s="556"/>
      <c r="H22" s="556"/>
      <c r="I22" s="557"/>
      <c r="J22" s="222"/>
      <c r="K22" s="84"/>
      <c r="L22" s="87">
        <f t="shared" si="0"/>
        <v>0</v>
      </c>
      <c r="M22" s="828"/>
      <c r="N22" s="998"/>
      <c r="O22" s="999"/>
      <c r="P22" s="987"/>
      <c r="Q22" s="828"/>
      <c r="R22" s="828"/>
      <c r="S22" s="828"/>
      <c r="T22" s="828"/>
      <c r="U22" s="828"/>
      <c r="V22" s="828"/>
      <c r="W22" s="828"/>
      <c r="X22" s="828"/>
      <c r="Y22" s="828"/>
      <c r="Z22" s="828"/>
    </row>
    <row r="23" spans="1:26" ht="13.5" customHeight="1">
      <c r="A23" s="369"/>
      <c r="B23" s="554"/>
      <c r="C23" s="555"/>
      <c r="D23" s="555"/>
      <c r="E23" s="65"/>
      <c r="F23" s="84"/>
      <c r="G23" s="556"/>
      <c r="H23" s="556"/>
      <c r="I23" s="557"/>
      <c r="J23" s="222"/>
      <c r="K23" s="84"/>
      <c r="L23" s="87">
        <f t="shared" si="0"/>
        <v>0</v>
      </c>
      <c r="M23" s="828"/>
      <c r="N23" s="998"/>
      <c r="O23" s="999"/>
      <c r="P23" s="987"/>
      <c r="Q23" s="828"/>
      <c r="R23" s="828"/>
      <c r="S23" s="828"/>
      <c r="T23" s="828"/>
      <c r="U23" s="828"/>
      <c r="V23" s="828"/>
      <c r="W23" s="828"/>
      <c r="X23" s="828"/>
      <c r="Y23" s="828"/>
      <c r="Z23" s="828"/>
    </row>
    <row r="24" spans="1:26" ht="13.5" customHeight="1">
      <c r="A24" s="369"/>
      <c r="B24" s="554"/>
      <c r="C24" s="555"/>
      <c r="D24" s="555"/>
      <c r="E24" s="65"/>
      <c r="F24" s="84"/>
      <c r="G24" s="556"/>
      <c r="H24" s="556"/>
      <c r="I24" s="557"/>
      <c r="J24" s="222"/>
      <c r="K24" s="84"/>
      <c r="L24" s="87">
        <f t="shared" si="0"/>
        <v>0</v>
      </c>
      <c r="M24" s="828"/>
      <c r="N24" s="828"/>
      <c r="O24" s="828"/>
      <c r="P24" s="828"/>
      <c r="Q24" s="828"/>
      <c r="R24" s="828"/>
      <c r="S24" s="828"/>
      <c r="T24" s="828"/>
      <c r="U24" s="828"/>
      <c r="V24" s="828"/>
      <c r="W24" s="828"/>
      <c r="X24" s="828"/>
      <c r="Y24" s="828"/>
      <c r="Z24" s="828"/>
    </row>
    <row r="25" spans="1:26" ht="13.5" customHeight="1">
      <c r="A25" s="369"/>
      <c r="B25" s="554"/>
      <c r="C25" s="555"/>
      <c r="D25" s="555"/>
      <c r="E25" s="65"/>
      <c r="F25" s="84"/>
      <c r="G25" s="556"/>
      <c r="H25" s="556"/>
      <c r="I25" s="557"/>
      <c r="J25" s="222"/>
      <c r="K25" s="84"/>
      <c r="L25" s="87">
        <f t="shared" si="0"/>
        <v>0</v>
      </c>
      <c r="M25" s="828"/>
      <c r="N25" s="828"/>
      <c r="O25" s="828"/>
      <c r="P25" s="828"/>
      <c r="Q25" s="828"/>
      <c r="R25" s="828"/>
      <c r="S25" s="828"/>
      <c r="T25" s="828"/>
      <c r="U25" s="828"/>
      <c r="V25" s="828"/>
      <c r="W25" s="828"/>
      <c r="X25" s="828"/>
      <c r="Y25" s="828"/>
      <c r="Z25" s="828"/>
    </row>
    <row r="26" spans="1:26" ht="13.5" customHeight="1">
      <c r="A26" s="369"/>
      <c r="B26" s="554"/>
      <c r="C26" s="555"/>
      <c r="D26" s="555"/>
      <c r="E26" s="65"/>
      <c r="F26" s="84"/>
      <c r="G26" s="556"/>
      <c r="H26" s="556"/>
      <c r="I26" s="557"/>
      <c r="J26" s="222"/>
      <c r="K26" s="84"/>
      <c r="L26" s="87">
        <f t="shared" si="0"/>
        <v>0</v>
      </c>
      <c r="M26" s="828"/>
      <c r="N26" s="828"/>
      <c r="O26" s="828"/>
      <c r="P26" s="828"/>
      <c r="Q26" s="828"/>
      <c r="R26" s="828"/>
      <c r="S26" s="828"/>
      <c r="T26" s="828"/>
      <c r="U26" s="828"/>
      <c r="V26" s="828"/>
      <c r="W26" s="828"/>
      <c r="X26" s="828"/>
      <c r="Y26" s="828"/>
      <c r="Z26" s="828"/>
    </row>
    <row r="27" spans="1:26" ht="13.5" customHeight="1">
      <c r="A27" s="369"/>
      <c r="B27" s="554"/>
      <c r="C27" s="555"/>
      <c r="D27" s="555"/>
      <c r="E27" s="65"/>
      <c r="F27" s="84"/>
      <c r="G27" s="556"/>
      <c r="H27" s="556"/>
      <c r="I27" s="557"/>
      <c r="J27" s="222"/>
      <c r="K27" s="84"/>
      <c r="L27" s="87">
        <f t="shared" si="0"/>
        <v>0</v>
      </c>
      <c r="M27" s="828"/>
      <c r="N27" s="828"/>
      <c r="O27" s="828"/>
      <c r="P27" s="828"/>
      <c r="Q27" s="828"/>
      <c r="R27" s="828"/>
      <c r="S27" s="828"/>
      <c r="T27" s="828"/>
      <c r="U27" s="828"/>
      <c r="V27" s="828"/>
      <c r="W27" s="828"/>
      <c r="X27" s="828"/>
      <c r="Y27" s="828"/>
      <c r="Z27" s="828"/>
    </row>
    <row r="28" spans="1:26" ht="13.5" customHeight="1">
      <c r="A28" s="369"/>
      <c r="B28" s="554"/>
      <c r="C28" s="555"/>
      <c r="D28" s="555"/>
      <c r="E28" s="65"/>
      <c r="F28" s="84"/>
      <c r="G28" s="556"/>
      <c r="H28" s="556"/>
      <c r="I28" s="557"/>
      <c r="J28" s="222"/>
      <c r="K28" s="84"/>
      <c r="L28" s="87">
        <f t="shared" si="0"/>
        <v>0</v>
      </c>
      <c r="M28" s="828"/>
      <c r="N28" s="828"/>
      <c r="O28" s="828"/>
      <c r="P28" s="828"/>
      <c r="Q28" s="828"/>
      <c r="R28" s="828"/>
      <c r="S28" s="828"/>
      <c r="T28" s="828"/>
      <c r="U28" s="828"/>
      <c r="V28" s="828"/>
      <c r="W28" s="828"/>
      <c r="X28" s="828"/>
      <c r="Y28" s="828"/>
      <c r="Z28" s="828"/>
    </row>
    <row r="29" spans="1:26" ht="13.5" customHeight="1">
      <c r="A29" s="369"/>
      <c r="B29" s="554"/>
      <c r="C29" s="555"/>
      <c r="D29" s="555"/>
      <c r="E29" s="65"/>
      <c r="F29" s="84"/>
      <c r="G29" s="556"/>
      <c r="H29" s="556"/>
      <c r="I29" s="557"/>
      <c r="J29" s="222"/>
      <c r="K29" s="84"/>
      <c r="L29" s="87">
        <f t="shared" si="0"/>
        <v>0</v>
      </c>
      <c r="M29" s="828"/>
      <c r="N29" s="828"/>
      <c r="O29" s="828"/>
      <c r="P29" s="828"/>
      <c r="Q29" s="828"/>
      <c r="R29" s="828"/>
      <c r="S29" s="828"/>
      <c r="T29" s="828"/>
      <c r="U29" s="828"/>
      <c r="V29" s="828"/>
      <c r="W29" s="828"/>
      <c r="X29" s="828"/>
      <c r="Y29" s="828"/>
      <c r="Z29" s="828"/>
    </row>
    <row r="30" spans="1:26" ht="13.5" customHeight="1">
      <c r="A30" s="369"/>
      <c r="B30" s="554"/>
      <c r="C30" s="555"/>
      <c r="D30" s="555"/>
      <c r="E30" s="65"/>
      <c r="F30" s="84"/>
      <c r="G30" s="556"/>
      <c r="H30" s="556"/>
      <c r="I30" s="557"/>
      <c r="J30" s="222"/>
      <c r="K30" s="568"/>
      <c r="L30" s="87">
        <f t="shared" si="0"/>
        <v>0</v>
      </c>
      <c r="M30" s="828"/>
      <c r="N30" s="828"/>
      <c r="O30" s="828"/>
      <c r="P30" s="828"/>
      <c r="Q30" s="828"/>
      <c r="R30" s="828"/>
      <c r="S30" s="828"/>
      <c r="T30" s="828"/>
      <c r="U30" s="828"/>
      <c r="V30" s="828"/>
      <c r="W30" s="828"/>
      <c r="X30" s="828"/>
      <c r="Y30" s="828"/>
      <c r="Z30" s="828"/>
    </row>
    <row r="31" spans="1:26" ht="13.5" customHeight="1">
      <c r="A31" s="369"/>
      <c r="B31" s="554"/>
      <c r="C31" s="555"/>
      <c r="D31" s="555"/>
      <c r="E31" s="65"/>
      <c r="F31" s="84"/>
      <c r="G31" s="556"/>
      <c r="H31" s="556"/>
      <c r="I31" s="557"/>
      <c r="J31" s="222"/>
      <c r="K31" s="568"/>
      <c r="L31" s="87">
        <f t="shared" si="0"/>
        <v>0</v>
      </c>
      <c r="M31" s="828"/>
      <c r="N31" s="828"/>
      <c r="O31" s="828"/>
      <c r="P31" s="828"/>
      <c r="Q31" s="828"/>
      <c r="R31" s="828"/>
      <c r="S31" s="828"/>
      <c r="T31" s="828"/>
      <c r="U31" s="828"/>
      <c r="V31" s="828"/>
      <c r="W31" s="828"/>
      <c r="X31" s="828"/>
      <c r="Y31" s="828"/>
      <c r="Z31" s="828"/>
    </row>
    <row r="32" spans="1:26" ht="13.5" customHeight="1">
      <c r="A32" s="369"/>
      <c r="B32" s="554"/>
      <c r="C32" s="555"/>
      <c r="D32" s="555"/>
      <c r="E32" s="65"/>
      <c r="F32" s="84"/>
      <c r="G32" s="556"/>
      <c r="H32" s="556"/>
      <c r="I32" s="557"/>
      <c r="J32" s="222"/>
      <c r="K32" s="568"/>
      <c r="L32" s="87">
        <f t="shared" si="0"/>
        <v>0</v>
      </c>
      <c r="M32" s="828"/>
      <c r="N32" s="828"/>
      <c r="O32" s="828"/>
      <c r="P32" s="828"/>
      <c r="Q32" s="828"/>
      <c r="R32" s="828"/>
      <c r="S32" s="828"/>
      <c r="T32" s="828"/>
      <c r="U32" s="828"/>
      <c r="V32" s="828"/>
      <c r="W32" s="828"/>
      <c r="X32" s="828"/>
      <c r="Y32" s="828"/>
      <c r="Z32" s="828"/>
    </row>
    <row r="33" spans="1:26" ht="13.5" customHeight="1">
      <c r="A33" s="369"/>
      <c r="B33" s="554"/>
      <c r="C33" s="555"/>
      <c r="D33" s="555"/>
      <c r="E33" s="65"/>
      <c r="F33" s="84"/>
      <c r="G33" s="556"/>
      <c r="H33" s="556"/>
      <c r="I33" s="557"/>
      <c r="J33" s="222"/>
      <c r="K33" s="568"/>
      <c r="L33" s="87">
        <f t="shared" si="0"/>
        <v>0</v>
      </c>
      <c r="M33" s="828"/>
      <c r="N33" s="828"/>
      <c r="O33" s="828"/>
      <c r="P33" s="828"/>
      <c r="Q33" s="828"/>
      <c r="R33" s="828"/>
      <c r="S33" s="828"/>
      <c r="T33" s="828"/>
      <c r="U33" s="828"/>
      <c r="V33" s="828"/>
      <c r="W33" s="828"/>
      <c r="X33" s="828"/>
      <c r="Y33" s="828"/>
      <c r="Z33" s="828"/>
    </row>
    <row r="34" spans="1:26" ht="13.5" customHeight="1">
      <c r="A34" s="369"/>
      <c r="B34" s="554"/>
      <c r="C34" s="555"/>
      <c r="D34" s="555"/>
      <c r="E34" s="65"/>
      <c r="F34" s="84"/>
      <c r="G34" s="556"/>
      <c r="H34" s="556"/>
      <c r="I34" s="557"/>
      <c r="J34" s="222"/>
      <c r="K34" s="568"/>
      <c r="L34" s="87">
        <f t="shared" si="0"/>
        <v>0</v>
      </c>
      <c r="M34" s="828"/>
      <c r="N34" s="828"/>
      <c r="O34" s="828"/>
      <c r="P34" s="828"/>
      <c r="Q34" s="828"/>
      <c r="R34" s="828"/>
      <c r="S34" s="828"/>
      <c r="T34" s="828"/>
      <c r="U34" s="828"/>
      <c r="V34" s="828"/>
      <c r="W34" s="828"/>
      <c r="X34" s="828"/>
      <c r="Y34" s="828"/>
      <c r="Z34" s="828"/>
    </row>
    <row r="35" spans="1:26" ht="13.5" customHeight="1">
      <c r="A35" s="369"/>
      <c r="B35" s="554"/>
      <c r="C35" s="555"/>
      <c r="D35" s="555"/>
      <c r="E35" s="65"/>
      <c r="F35" s="84"/>
      <c r="G35" s="556"/>
      <c r="H35" s="556"/>
      <c r="I35" s="557"/>
      <c r="J35" s="222"/>
      <c r="K35" s="568"/>
      <c r="L35" s="87">
        <f t="shared" si="0"/>
        <v>0</v>
      </c>
      <c r="M35" s="828"/>
      <c r="N35" s="828"/>
      <c r="O35" s="828"/>
      <c r="P35" s="828"/>
      <c r="Q35" s="828"/>
      <c r="R35" s="828"/>
      <c r="S35" s="828"/>
      <c r="T35" s="828"/>
      <c r="U35" s="828"/>
      <c r="V35" s="828"/>
      <c r="W35" s="828"/>
      <c r="X35" s="828"/>
      <c r="Y35" s="828"/>
      <c r="Z35" s="828"/>
    </row>
    <row r="36" spans="1:26" ht="13.5" customHeight="1">
      <c r="A36" s="369"/>
      <c r="B36" s="554"/>
      <c r="C36" s="555"/>
      <c r="D36" s="555"/>
      <c r="E36" s="65"/>
      <c r="F36" s="84"/>
      <c r="G36" s="556"/>
      <c r="H36" s="556"/>
      <c r="I36" s="557"/>
      <c r="J36" s="222"/>
      <c r="K36" s="568"/>
      <c r="L36" s="87">
        <f t="shared" si="0"/>
        <v>0</v>
      </c>
      <c r="M36" s="828"/>
      <c r="N36" s="828"/>
      <c r="O36" s="828"/>
      <c r="P36" s="828"/>
      <c r="Q36" s="828"/>
      <c r="R36" s="828"/>
      <c r="S36" s="828"/>
      <c r="T36" s="828"/>
      <c r="U36" s="828"/>
      <c r="V36" s="828"/>
      <c r="W36" s="828"/>
      <c r="X36" s="828"/>
      <c r="Y36" s="828"/>
      <c r="Z36" s="828"/>
    </row>
    <row r="37" spans="1:26" ht="13.5" customHeight="1">
      <c r="A37" s="369"/>
      <c r="B37" s="554"/>
      <c r="C37" s="555"/>
      <c r="D37" s="555"/>
      <c r="E37" s="65"/>
      <c r="F37" s="84"/>
      <c r="G37" s="556"/>
      <c r="H37" s="556"/>
      <c r="I37" s="557"/>
      <c r="J37" s="222"/>
      <c r="K37" s="568"/>
      <c r="L37" s="87">
        <f t="shared" si="0"/>
        <v>0</v>
      </c>
      <c r="M37" s="828"/>
      <c r="N37" s="828"/>
      <c r="O37" s="828"/>
      <c r="P37" s="828"/>
      <c r="Q37" s="828"/>
      <c r="R37" s="828"/>
      <c r="S37" s="828"/>
      <c r="T37" s="828"/>
      <c r="U37" s="828"/>
      <c r="V37" s="828"/>
      <c r="W37" s="828"/>
      <c r="X37" s="828"/>
      <c r="Y37" s="828"/>
      <c r="Z37" s="828"/>
    </row>
    <row r="38" spans="1:26" ht="13.5" customHeight="1">
      <c r="A38" s="369"/>
      <c r="B38" s="554"/>
      <c r="C38" s="555"/>
      <c r="D38" s="555"/>
      <c r="E38" s="65"/>
      <c r="F38" s="84"/>
      <c r="G38" s="556"/>
      <c r="H38" s="556"/>
      <c r="I38" s="557"/>
      <c r="J38" s="222"/>
      <c r="K38" s="568"/>
      <c r="L38" s="87">
        <f>IF(K38=0,0,K38-H38)</f>
        <v>0</v>
      </c>
      <c r="M38" s="828"/>
      <c r="N38" s="828"/>
      <c r="O38" s="828"/>
      <c r="P38" s="828"/>
      <c r="Q38" s="828"/>
      <c r="R38" s="828"/>
      <c r="S38" s="828"/>
      <c r="T38" s="828"/>
      <c r="U38" s="828"/>
      <c r="V38" s="828"/>
      <c r="W38" s="828"/>
      <c r="X38" s="828"/>
      <c r="Y38" s="828"/>
      <c r="Z38" s="828"/>
    </row>
    <row r="39" spans="1:26" ht="13.5" customHeight="1">
      <c r="A39" s="370" t="s">
        <v>272</v>
      </c>
      <c r="B39" s="116"/>
      <c r="C39" s="116"/>
      <c r="D39" s="116"/>
      <c r="E39" s="116"/>
      <c r="F39" s="116"/>
      <c r="G39" s="116"/>
      <c r="H39" s="116"/>
      <c r="I39" s="116"/>
      <c r="J39" s="222"/>
      <c r="K39" s="322"/>
      <c r="L39" s="87"/>
      <c r="M39" s="828"/>
      <c r="N39" s="828"/>
      <c r="O39" s="828"/>
      <c r="P39" s="828"/>
      <c r="Q39" s="828"/>
      <c r="R39" s="828"/>
      <c r="S39" s="828"/>
      <c r="T39" s="828"/>
      <c r="U39" s="828"/>
      <c r="V39" s="828"/>
      <c r="W39" s="828"/>
      <c r="X39" s="828"/>
      <c r="Y39" s="828"/>
      <c r="Z39" s="828"/>
    </row>
    <row r="40" spans="1:26" ht="13.5" customHeight="1">
      <c r="A40" s="825"/>
      <c r="B40" s="604"/>
      <c r="C40" s="555"/>
      <c r="D40" s="555"/>
      <c r="E40" s="65"/>
      <c r="F40" s="84"/>
      <c r="G40" s="84"/>
      <c r="H40" s="114"/>
      <c r="I40" s="84"/>
      <c r="J40" s="101"/>
      <c r="K40" s="84"/>
      <c r="L40" s="87">
        <f>IF(K40=0,0,K40-J40)</f>
        <v>0</v>
      </c>
      <c r="M40" s="828"/>
      <c r="N40" s="828"/>
      <c r="O40" s="828"/>
      <c r="P40" s="828"/>
      <c r="Q40" s="828"/>
      <c r="R40" s="828"/>
      <c r="S40" s="828"/>
      <c r="T40" s="828"/>
      <c r="U40" s="828"/>
      <c r="V40" s="828"/>
      <c r="W40" s="828"/>
      <c r="X40" s="828"/>
      <c r="Y40" s="828"/>
      <c r="Z40" s="828"/>
    </row>
    <row r="41" spans="1:26" ht="13.5" customHeight="1">
      <c r="A41" s="825"/>
      <c r="B41" s="604"/>
      <c r="C41" s="555"/>
      <c r="D41" s="555"/>
      <c r="E41" s="65"/>
      <c r="F41" s="84"/>
      <c r="G41" s="84"/>
      <c r="H41" s="114"/>
      <c r="I41" s="84"/>
      <c r="J41" s="101"/>
      <c r="K41" s="84"/>
      <c r="L41" s="87">
        <f>IF(K41=0,0,K41-J41)</f>
        <v>0</v>
      </c>
      <c r="M41" s="828"/>
      <c r="N41" s="828"/>
      <c r="O41" s="828"/>
      <c r="P41" s="828"/>
      <c r="Q41" s="828"/>
      <c r="R41" s="828"/>
      <c r="S41" s="828"/>
      <c r="T41" s="828"/>
      <c r="U41" s="828"/>
      <c r="V41" s="828"/>
      <c r="W41" s="828"/>
      <c r="X41" s="828"/>
      <c r="Y41" s="828"/>
      <c r="Z41" s="828"/>
    </row>
    <row r="42" spans="1:26" ht="13.5" customHeight="1">
      <c r="A42" s="825"/>
      <c r="B42" s="604"/>
      <c r="C42" s="555"/>
      <c r="D42" s="555"/>
      <c r="E42" s="65"/>
      <c r="F42" s="84"/>
      <c r="G42" s="84"/>
      <c r="H42" s="114"/>
      <c r="I42" s="84"/>
      <c r="J42" s="101"/>
      <c r="K42" s="84"/>
      <c r="L42" s="87">
        <f>IF(K42=0,0,K42-J42)</f>
        <v>0</v>
      </c>
      <c r="M42" s="828"/>
      <c r="N42" s="828"/>
      <c r="O42" s="828"/>
      <c r="P42" s="828"/>
      <c r="Q42" s="828"/>
      <c r="R42" s="828"/>
      <c r="S42" s="828"/>
      <c r="T42" s="828"/>
      <c r="U42" s="828"/>
      <c r="V42" s="828"/>
      <c r="W42" s="828"/>
      <c r="X42" s="828"/>
      <c r="Y42" s="828"/>
      <c r="Z42" s="828"/>
    </row>
    <row r="43" spans="1:26" ht="13.5" customHeight="1">
      <c r="A43" s="825"/>
      <c r="B43" s="604"/>
      <c r="C43" s="555"/>
      <c r="D43" s="555"/>
      <c r="E43" s="65"/>
      <c r="F43" s="84"/>
      <c r="G43" s="84"/>
      <c r="H43" s="114"/>
      <c r="I43" s="84"/>
      <c r="J43" s="101"/>
      <c r="K43" s="84"/>
      <c r="L43" s="87">
        <f>IF(K43=0,0,K43-J43)</f>
        <v>0</v>
      </c>
      <c r="M43" s="828"/>
      <c r="N43" s="828"/>
      <c r="O43" s="828"/>
      <c r="P43" s="828"/>
      <c r="Q43" s="828"/>
      <c r="R43" s="828"/>
      <c r="S43" s="828"/>
      <c r="T43" s="828"/>
      <c r="U43" s="828"/>
      <c r="V43" s="828"/>
      <c r="W43" s="828"/>
      <c r="X43" s="828"/>
      <c r="Y43" s="828"/>
      <c r="Z43" s="828"/>
    </row>
    <row r="44" spans="1:26" ht="13.5" customHeight="1">
      <c r="A44" s="826"/>
      <c r="B44" s="604"/>
      <c r="C44" s="555"/>
      <c r="D44" s="555"/>
      <c r="E44" s="65"/>
      <c r="F44" s="84"/>
      <c r="G44" s="84"/>
      <c r="H44" s="114"/>
      <c r="I44" s="84"/>
      <c r="J44" s="101"/>
      <c r="K44" s="84"/>
      <c r="L44" s="99">
        <f>IF(K44=0,0,K44-J44)</f>
        <v>0</v>
      </c>
      <c r="M44" s="828"/>
      <c r="N44" s="828"/>
      <c r="O44" s="828"/>
      <c r="P44" s="828"/>
      <c r="Q44" s="828"/>
      <c r="R44" s="828"/>
      <c r="S44" s="828"/>
      <c r="T44" s="828"/>
      <c r="U44" s="828"/>
      <c r="V44" s="828"/>
      <c r="W44" s="828"/>
      <c r="X44" s="828"/>
      <c r="Y44" s="828"/>
      <c r="Z44" s="828"/>
    </row>
    <row r="45" spans="1:26" ht="13.5" customHeight="1" thickBot="1">
      <c r="A45" s="1376" t="s">
        <v>31</v>
      </c>
      <c r="B45" s="1377"/>
      <c r="C45" s="205">
        <f aca="true" t="shared" si="1" ref="C45:H45">SUM(C5:C44)</f>
        <v>0</v>
      </c>
      <c r="D45" s="205">
        <f t="shared" si="1"/>
        <v>0</v>
      </c>
      <c r="E45" s="205"/>
      <c r="F45" s="95">
        <f>SUM(F5:F44)</f>
        <v>0</v>
      </c>
      <c r="G45" s="95">
        <f>SUM(G5:G44)</f>
        <v>0</v>
      </c>
      <c r="H45" s="95">
        <f t="shared" si="1"/>
        <v>0</v>
      </c>
      <c r="I45" s="95">
        <f>SUM(I5:I44)</f>
        <v>0</v>
      </c>
      <c r="J45" s="238">
        <f>SUM(J40:J44)</f>
        <v>0</v>
      </c>
      <c r="K45" s="237">
        <f>SUM(K5:K44)</f>
        <v>0</v>
      </c>
      <c r="L45" s="89">
        <f>SUM(L5:L44)</f>
        <v>0</v>
      </c>
      <c r="M45" s="828"/>
      <c r="N45" s="828"/>
      <c r="O45" s="828"/>
      <c r="P45" s="828"/>
      <c r="Q45" s="828"/>
      <c r="R45" s="828"/>
      <c r="S45" s="828"/>
      <c r="T45" s="828"/>
      <c r="U45" s="828"/>
      <c r="V45" s="828"/>
      <c r="W45" s="828"/>
      <c r="X45" s="828"/>
      <c r="Y45" s="828"/>
      <c r="Z45" s="828"/>
    </row>
    <row r="46" spans="1:26" ht="14.25" thickBot="1" thickTop="1">
      <c r="A46" s="9"/>
      <c r="B46" s="9"/>
      <c r="C46" s="10"/>
      <c r="D46" s="10"/>
      <c r="E46" s="10"/>
      <c r="F46" s="10"/>
      <c r="G46" s="11"/>
      <c r="H46" s="11"/>
      <c r="I46" s="11"/>
      <c r="M46" s="828"/>
      <c r="N46" s="828"/>
      <c r="O46" s="828"/>
      <c r="P46" s="828"/>
      <c r="Q46" s="828"/>
      <c r="R46" s="828"/>
      <c r="S46" s="828"/>
      <c r="T46" s="828"/>
      <c r="U46" s="828"/>
      <c r="V46" s="828"/>
      <c r="W46" s="828"/>
      <c r="X46" s="828"/>
      <c r="Y46" s="828"/>
      <c r="Z46" s="828"/>
    </row>
    <row r="47" spans="1:26" ht="13.5" customHeight="1" thickTop="1">
      <c r="A47" s="1378" t="s">
        <v>106</v>
      </c>
      <c r="B47" s="1379"/>
      <c r="C47" s="1379"/>
      <c r="D47" s="1379"/>
      <c r="E47" s="1379"/>
      <c r="F47" s="1379"/>
      <c r="G47" s="1379"/>
      <c r="H47" s="1379"/>
      <c r="I47" s="1379"/>
      <c r="J47" s="1379"/>
      <c r="K47" s="1379"/>
      <c r="L47" s="1380"/>
      <c r="M47" s="828"/>
      <c r="N47" s="828"/>
      <c r="O47" s="828"/>
      <c r="P47" s="828"/>
      <c r="Q47" s="828"/>
      <c r="R47" s="828"/>
      <c r="S47" s="828"/>
      <c r="T47" s="828"/>
      <c r="U47" s="828"/>
      <c r="V47" s="828"/>
      <c r="W47" s="828"/>
      <c r="X47" s="828"/>
      <c r="Y47" s="828"/>
      <c r="Z47" s="828"/>
    </row>
    <row r="48" spans="1:26" ht="25.5" customHeight="1">
      <c r="A48" s="268" t="s">
        <v>3</v>
      </c>
      <c r="B48" s="269" t="s">
        <v>4</v>
      </c>
      <c r="C48" s="270" t="s">
        <v>265</v>
      </c>
      <c r="D48" s="272" t="s">
        <v>262</v>
      </c>
      <c r="E48" s="1001" t="s">
        <v>484</v>
      </c>
      <c r="F48" s="270" t="s">
        <v>273</v>
      </c>
      <c r="G48" s="1367" t="s">
        <v>459</v>
      </c>
      <c r="H48" s="1368"/>
      <c r="I48" s="1368"/>
      <c r="J48" s="1368"/>
      <c r="K48" s="1368"/>
      <c r="L48" s="1369"/>
      <c r="M48" s="828"/>
      <c r="N48" s="828"/>
      <c r="O48" s="828"/>
      <c r="P48" s="828"/>
      <c r="Q48" s="828"/>
      <c r="R48" s="828"/>
      <c r="S48" s="828"/>
      <c r="T48" s="828"/>
      <c r="U48" s="828"/>
      <c r="V48" s="828"/>
      <c r="W48" s="828"/>
      <c r="X48" s="828"/>
      <c r="Y48" s="828"/>
      <c r="Z48" s="828"/>
    </row>
    <row r="49" spans="1:26" ht="13.5" customHeight="1">
      <c r="A49" s="369"/>
      <c r="B49" s="554"/>
      <c r="C49" s="763"/>
      <c r="D49" s="549"/>
      <c r="E49" s="764"/>
      <c r="F49" s="568"/>
      <c r="G49" s="1333"/>
      <c r="H49" s="1334"/>
      <c r="I49" s="1334"/>
      <c r="J49" s="1334"/>
      <c r="K49" s="1334"/>
      <c r="L49" s="1335"/>
      <c r="M49" s="828"/>
      <c r="N49" s="828"/>
      <c r="O49" s="828"/>
      <c r="P49" s="828"/>
      <c r="Q49" s="828"/>
      <c r="R49" s="828"/>
      <c r="S49" s="828"/>
      <c r="T49" s="828"/>
      <c r="U49" s="828"/>
      <c r="V49" s="828"/>
      <c r="W49" s="828"/>
      <c r="X49" s="828"/>
      <c r="Y49" s="828"/>
      <c r="Z49" s="828"/>
    </row>
    <row r="50" spans="1:26" ht="13.5" customHeight="1">
      <c r="A50" s="369"/>
      <c r="B50" s="554"/>
      <c r="C50" s="763"/>
      <c r="D50" s="549"/>
      <c r="E50" s="764"/>
      <c r="F50" s="568"/>
      <c r="G50" s="1336"/>
      <c r="H50" s="1337"/>
      <c r="I50" s="1337"/>
      <c r="J50" s="1337"/>
      <c r="K50" s="1337"/>
      <c r="L50" s="1338"/>
      <c r="M50" s="828"/>
      <c r="N50" s="828"/>
      <c r="O50" s="828"/>
      <c r="P50" s="828"/>
      <c r="Q50" s="828"/>
      <c r="R50" s="828"/>
      <c r="S50" s="828"/>
      <c r="T50" s="828"/>
      <c r="U50" s="828"/>
      <c r="V50" s="828"/>
      <c r="W50" s="828"/>
      <c r="X50" s="828"/>
      <c r="Y50" s="828"/>
      <c r="Z50" s="828"/>
    </row>
    <row r="51" spans="1:26" ht="13.5" customHeight="1">
      <c r="A51" s="369"/>
      <c r="B51" s="554"/>
      <c r="C51" s="763"/>
      <c r="D51" s="549"/>
      <c r="E51" s="764"/>
      <c r="F51" s="568"/>
      <c r="G51" s="1336"/>
      <c r="H51" s="1337"/>
      <c r="I51" s="1337"/>
      <c r="J51" s="1337"/>
      <c r="K51" s="1337"/>
      <c r="L51" s="1338"/>
      <c r="M51" s="828"/>
      <c r="N51" s="828"/>
      <c r="O51" s="828"/>
      <c r="P51" s="828"/>
      <c r="Q51" s="828"/>
      <c r="R51" s="828"/>
      <c r="S51" s="828"/>
      <c r="T51" s="828"/>
      <c r="U51" s="828"/>
      <c r="V51" s="828"/>
      <c r="W51" s="828"/>
      <c r="X51" s="828"/>
      <c r="Y51" s="828"/>
      <c r="Z51" s="828"/>
    </row>
    <row r="52" spans="1:26" ht="14.25" customHeight="1">
      <c r="A52" s="369"/>
      <c r="B52" s="554"/>
      <c r="C52" s="763"/>
      <c r="D52" s="549"/>
      <c r="E52" s="764"/>
      <c r="F52" s="568"/>
      <c r="G52" s="1336"/>
      <c r="H52" s="1337"/>
      <c r="I52" s="1337"/>
      <c r="J52" s="1337"/>
      <c r="K52" s="1337"/>
      <c r="L52" s="1338"/>
      <c r="M52" s="828"/>
      <c r="N52" s="828"/>
      <c r="O52" s="828"/>
      <c r="P52" s="828"/>
      <c r="Q52" s="828"/>
      <c r="R52" s="828"/>
      <c r="S52" s="828"/>
      <c r="T52" s="828"/>
      <c r="U52" s="828"/>
      <c r="V52" s="828"/>
      <c r="W52" s="828"/>
      <c r="X52" s="828"/>
      <c r="Y52" s="828"/>
      <c r="Z52" s="828"/>
    </row>
    <row r="53" spans="1:26" ht="13.5" customHeight="1">
      <c r="A53" s="369"/>
      <c r="B53" s="554"/>
      <c r="C53" s="763"/>
      <c r="D53" s="549"/>
      <c r="E53" s="764"/>
      <c r="F53" s="568"/>
      <c r="G53" s="1336"/>
      <c r="H53" s="1337"/>
      <c r="I53" s="1337"/>
      <c r="J53" s="1337"/>
      <c r="K53" s="1337"/>
      <c r="L53" s="1338"/>
      <c r="M53" s="828"/>
      <c r="N53" s="828"/>
      <c r="O53" s="828"/>
      <c r="P53" s="828"/>
      <c r="Q53" s="828"/>
      <c r="R53" s="828"/>
      <c r="S53" s="828"/>
      <c r="T53" s="828"/>
      <c r="U53" s="828"/>
      <c r="V53" s="828"/>
      <c r="W53" s="828"/>
      <c r="X53" s="828"/>
      <c r="Y53" s="828"/>
      <c r="Z53" s="828"/>
    </row>
    <row r="54" spans="1:26" ht="13.5" customHeight="1">
      <c r="A54" s="369"/>
      <c r="B54" s="554"/>
      <c r="C54" s="763"/>
      <c r="D54" s="549"/>
      <c r="E54" s="764"/>
      <c r="F54" s="568"/>
      <c r="G54" s="1336"/>
      <c r="H54" s="1337"/>
      <c r="I54" s="1337"/>
      <c r="J54" s="1337"/>
      <c r="K54" s="1337"/>
      <c r="L54" s="1338"/>
      <c r="M54" s="828"/>
      <c r="N54" s="828"/>
      <c r="O54" s="828"/>
      <c r="P54" s="828"/>
      <c r="Q54" s="828"/>
      <c r="R54" s="828"/>
      <c r="S54" s="828"/>
      <c r="T54" s="828"/>
      <c r="U54" s="828"/>
      <c r="V54" s="828"/>
      <c r="W54" s="828"/>
      <c r="X54" s="828"/>
      <c r="Y54" s="828"/>
      <c r="Z54" s="828"/>
    </row>
    <row r="55" spans="1:26" ht="13.5" customHeight="1">
      <c r="A55" s="369"/>
      <c r="B55" s="554"/>
      <c r="C55" s="763"/>
      <c r="D55" s="549"/>
      <c r="E55" s="764"/>
      <c r="F55" s="568"/>
      <c r="G55" s="1336"/>
      <c r="H55" s="1337"/>
      <c r="I55" s="1337"/>
      <c r="J55" s="1337"/>
      <c r="K55" s="1337"/>
      <c r="L55" s="1338"/>
      <c r="M55" s="828"/>
      <c r="N55" s="828"/>
      <c r="O55" s="828"/>
      <c r="P55" s="828"/>
      <c r="Q55" s="828"/>
      <c r="R55" s="828"/>
      <c r="S55" s="828"/>
      <c r="T55" s="828"/>
      <c r="U55" s="828"/>
      <c r="V55" s="828"/>
      <c r="W55" s="828"/>
      <c r="X55" s="828"/>
      <c r="Y55" s="828"/>
      <c r="Z55" s="828"/>
    </row>
    <row r="56" spans="1:26" ht="13.5" customHeight="1">
      <c r="A56" s="369"/>
      <c r="B56" s="554"/>
      <c r="C56" s="763"/>
      <c r="D56" s="549"/>
      <c r="E56" s="764"/>
      <c r="F56" s="568"/>
      <c r="G56" s="1336"/>
      <c r="H56" s="1337"/>
      <c r="I56" s="1337"/>
      <c r="J56" s="1337"/>
      <c r="K56" s="1337"/>
      <c r="L56" s="1338"/>
      <c r="M56" s="828"/>
      <c r="N56" s="828"/>
      <c r="O56" s="828"/>
      <c r="P56" s="828"/>
      <c r="Q56" s="828"/>
      <c r="R56" s="828"/>
      <c r="S56" s="828"/>
      <c r="T56" s="828"/>
      <c r="U56" s="828"/>
      <c r="V56" s="828"/>
      <c r="W56" s="828"/>
      <c r="X56" s="828"/>
      <c r="Y56" s="828"/>
      <c r="Z56" s="828"/>
    </row>
    <row r="57" spans="1:26" ht="13.5" customHeight="1">
      <c r="A57" s="369"/>
      <c r="B57" s="554"/>
      <c r="C57" s="763"/>
      <c r="D57" s="549"/>
      <c r="E57" s="764"/>
      <c r="F57" s="568"/>
      <c r="G57" s="1336"/>
      <c r="H57" s="1337"/>
      <c r="I57" s="1337"/>
      <c r="J57" s="1337"/>
      <c r="K57" s="1337"/>
      <c r="L57" s="1338"/>
      <c r="M57" s="828"/>
      <c r="N57" s="828"/>
      <c r="O57" s="828"/>
      <c r="P57" s="828"/>
      <c r="Q57" s="828"/>
      <c r="R57" s="828"/>
      <c r="S57" s="828"/>
      <c r="T57" s="828"/>
      <c r="U57" s="828"/>
      <c r="V57" s="828"/>
      <c r="W57" s="828"/>
      <c r="X57" s="828"/>
      <c r="Y57" s="828"/>
      <c r="Z57" s="828"/>
    </row>
    <row r="58" spans="1:26" ht="13.5" customHeight="1">
      <c r="A58" s="369"/>
      <c r="B58" s="554"/>
      <c r="C58" s="763"/>
      <c r="D58" s="549"/>
      <c r="E58" s="764"/>
      <c r="F58" s="568"/>
      <c r="G58" s="1336"/>
      <c r="H58" s="1337"/>
      <c r="I58" s="1337"/>
      <c r="J58" s="1337"/>
      <c r="K58" s="1337"/>
      <c r="L58" s="1338"/>
      <c r="M58" s="828"/>
      <c r="N58" s="828"/>
      <c r="O58" s="828"/>
      <c r="P58" s="828"/>
      <c r="Q58" s="828"/>
      <c r="R58" s="828"/>
      <c r="S58" s="828"/>
      <c r="T58" s="828"/>
      <c r="U58" s="828"/>
      <c r="V58" s="828"/>
      <c r="W58" s="828"/>
      <c r="X58" s="828"/>
      <c r="Y58" s="828"/>
      <c r="Z58" s="828"/>
    </row>
    <row r="59" spans="1:26" ht="13.5" customHeight="1">
      <c r="A59" s="369"/>
      <c r="B59" s="554"/>
      <c r="C59" s="763"/>
      <c r="D59" s="549"/>
      <c r="E59" s="764"/>
      <c r="F59" s="568"/>
      <c r="G59" s="1336"/>
      <c r="H59" s="1337"/>
      <c r="I59" s="1337"/>
      <c r="J59" s="1337"/>
      <c r="K59" s="1337"/>
      <c r="L59" s="1338"/>
      <c r="M59" s="828"/>
      <c r="N59" s="828"/>
      <c r="O59" s="828"/>
      <c r="P59" s="828"/>
      <c r="Q59" s="828"/>
      <c r="R59" s="828"/>
      <c r="S59" s="828"/>
      <c r="T59" s="828"/>
      <c r="U59" s="828"/>
      <c r="V59" s="828"/>
      <c r="W59" s="828"/>
      <c r="X59" s="828"/>
      <c r="Y59" s="828"/>
      <c r="Z59" s="828"/>
    </row>
    <row r="60" spans="1:26" ht="13.5" customHeight="1">
      <c r="A60" s="369"/>
      <c r="B60" s="554"/>
      <c r="C60" s="763"/>
      <c r="D60" s="549"/>
      <c r="E60" s="764"/>
      <c r="F60" s="827"/>
      <c r="G60" s="1336"/>
      <c r="H60" s="1337"/>
      <c r="I60" s="1337"/>
      <c r="J60" s="1337"/>
      <c r="K60" s="1337"/>
      <c r="L60" s="1338"/>
      <c r="M60" s="828"/>
      <c r="N60" s="828"/>
      <c r="O60" s="828"/>
      <c r="P60" s="828"/>
      <c r="Q60" s="828"/>
      <c r="R60" s="828"/>
      <c r="S60" s="828"/>
      <c r="T60" s="828"/>
      <c r="U60" s="828"/>
      <c r="V60" s="828"/>
      <c r="W60" s="828"/>
      <c r="X60" s="828"/>
      <c r="Y60" s="828"/>
      <c r="Z60" s="828"/>
    </row>
    <row r="61" spans="1:26" ht="13.5" customHeight="1" thickBot="1">
      <c r="A61" s="1329" t="s">
        <v>31</v>
      </c>
      <c r="B61" s="1330"/>
      <c r="C61" s="160">
        <f>SUM(C49:C60)</f>
        <v>0</v>
      </c>
      <c r="D61" s="324">
        <f>SUM(D49:D60)</f>
        <v>0</v>
      </c>
      <c r="E61" s="324"/>
      <c r="F61" s="95">
        <f>SUM(F49:F60)</f>
        <v>0</v>
      </c>
      <c r="G61" s="1372">
        <f>SUM(G49:G60)</f>
        <v>0</v>
      </c>
      <c r="H61" s="1373"/>
      <c r="I61" s="1373"/>
      <c r="J61" s="1373"/>
      <c r="K61" s="1373"/>
      <c r="L61" s="1374"/>
      <c r="M61" s="828"/>
      <c r="N61" s="828"/>
      <c r="O61" s="828"/>
      <c r="P61" s="828"/>
      <c r="Q61" s="828"/>
      <c r="R61" s="828"/>
      <c r="S61" s="828"/>
      <c r="T61" s="828"/>
      <c r="U61" s="828"/>
      <c r="V61" s="828"/>
      <c r="W61" s="828"/>
      <c r="X61" s="828"/>
      <c r="Y61" s="828"/>
      <c r="Z61" s="828"/>
    </row>
    <row r="62" spans="1:26" ht="14.25" thickBot="1" thickTop="1">
      <c r="A62" s="9"/>
      <c r="B62" s="9"/>
      <c r="C62" s="267"/>
      <c r="D62" s="267"/>
      <c r="E62" s="267"/>
      <c r="F62" s="267"/>
      <c r="G62" s="266"/>
      <c r="H62" s="266"/>
      <c r="I62" s="266"/>
      <c r="M62" s="828"/>
      <c r="N62" s="828"/>
      <c r="O62" s="828"/>
      <c r="P62" s="828"/>
      <c r="Q62" s="828"/>
      <c r="R62" s="828"/>
      <c r="S62" s="828"/>
      <c r="T62" s="828"/>
      <c r="U62" s="828"/>
      <c r="V62" s="828"/>
      <c r="W62" s="828"/>
      <c r="X62" s="828"/>
      <c r="Y62" s="828"/>
      <c r="Z62" s="828"/>
    </row>
    <row r="63" spans="1:26" ht="13.5" thickTop="1">
      <c r="A63" s="317" t="s">
        <v>172</v>
      </c>
      <c r="B63" s="319"/>
      <c r="C63" s="319"/>
      <c r="D63" s="319"/>
      <c r="E63" s="319"/>
      <c r="F63" s="319"/>
      <c r="G63" s="319"/>
      <c r="H63" s="319"/>
      <c r="I63" s="319"/>
      <c r="J63" s="319"/>
      <c r="K63" s="319"/>
      <c r="L63" s="320"/>
      <c r="M63" s="828"/>
      <c r="N63" s="828"/>
      <c r="O63" s="828"/>
      <c r="P63" s="828"/>
      <c r="Q63" s="828"/>
      <c r="R63" s="828"/>
      <c r="S63" s="828"/>
      <c r="T63" s="828"/>
      <c r="U63" s="828"/>
      <c r="V63" s="828"/>
      <c r="W63" s="828"/>
      <c r="X63" s="828"/>
      <c r="Y63" s="828"/>
      <c r="Z63" s="828"/>
    </row>
    <row r="64" spans="1:26" ht="12.75" customHeight="1">
      <c r="A64" s="1410" t="s">
        <v>108</v>
      </c>
      <c r="B64" s="1411"/>
      <c r="C64" s="1350" t="s">
        <v>8</v>
      </c>
      <c r="D64" s="1345" t="s">
        <v>263</v>
      </c>
      <c r="E64" s="1345" t="s">
        <v>391</v>
      </c>
      <c r="F64" s="1343" t="s">
        <v>10</v>
      </c>
      <c r="G64" s="1370" t="s">
        <v>55</v>
      </c>
      <c r="H64" s="1370" t="s">
        <v>56</v>
      </c>
      <c r="I64" s="1375" t="s">
        <v>278</v>
      </c>
      <c r="J64" s="1352" t="s">
        <v>454</v>
      </c>
      <c r="K64" s="1353"/>
      <c r="L64" s="1354"/>
      <c r="M64" s="828"/>
      <c r="N64" s="828"/>
      <c r="O64" s="828"/>
      <c r="P64" s="828"/>
      <c r="Q64" s="828"/>
      <c r="R64" s="828"/>
      <c r="S64" s="828"/>
      <c r="T64" s="828"/>
      <c r="U64" s="828"/>
      <c r="V64" s="828"/>
      <c r="W64" s="828"/>
      <c r="X64" s="828"/>
      <c r="Y64" s="828"/>
      <c r="Z64" s="828"/>
    </row>
    <row r="65" spans="1:26" ht="12.75">
      <c r="A65" s="1412"/>
      <c r="B65" s="1413"/>
      <c r="C65" s="1351"/>
      <c r="D65" s="1346"/>
      <c r="E65" s="1346"/>
      <c r="F65" s="1344"/>
      <c r="G65" s="1371"/>
      <c r="H65" s="1371"/>
      <c r="I65" s="1371"/>
      <c r="J65" s="1355"/>
      <c r="K65" s="1356"/>
      <c r="L65" s="1357"/>
      <c r="M65" s="828"/>
      <c r="N65" s="828"/>
      <c r="O65" s="828"/>
      <c r="P65" s="828"/>
      <c r="Q65" s="828"/>
      <c r="R65" s="828"/>
      <c r="S65" s="828"/>
      <c r="T65" s="828"/>
      <c r="U65" s="828"/>
      <c r="V65" s="828"/>
      <c r="W65" s="828"/>
      <c r="X65" s="828"/>
      <c r="Y65" s="828"/>
      <c r="Z65" s="828"/>
    </row>
    <row r="66" spans="1:26" ht="13.5" customHeight="1">
      <c r="A66" s="1425"/>
      <c r="B66" s="1426"/>
      <c r="C66" s="551"/>
      <c r="D66" s="84"/>
      <c r="E66" s="65"/>
      <c r="F66" s="84"/>
      <c r="G66" s="184"/>
      <c r="H66" s="310"/>
      <c r="I66" s="1">
        <f>IF(H66=0,0,H66-F66)</f>
        <v>0</v>
      </c>
      <c r="J66" s="1381"/>
      <c r="K66" s="1382"/>
      <c r="L66" s="1383"/>
      <c r="M66" s="828"/>
      <c r="N66" s="828"/>
      <c r="O66" s="828"/>
      <c r="P66" s="828"/>
      <c r="Q66" s="828"/>
      <c r="R66" s="828"/>
      <c r="S66" s="828"/>
      <c r="T66" s="828"/>
      <c r="U66" s="828"/>
      <c r="V66" s="828"/>
      <c r="W66" s="828"/>
      <c r="X66" s="828"/>
      <c r="Y66" s="828"/>
      <c r="Z66" s="828"/>
    </row>
    <row r="67" spans="1:26" ht="13.5" customHeight="1">
      <c r="A67" s="1331"/>
      <c r="B67" s="1332"/>
      <c r="C67" s="551"/>
      <c r="D67" s="84"/>
      <c r="E67" s="65"/>
      <c r="F67" s="84"/>
      <c r="G67" s="184"/>
      <c r="H67" s="310"/>
      <c r="I67" s="1">
        <f aca="true" t="shared" si="2" ref="I67:I73">IF(H67=0,0,H67-F67)</f>
        <v>0</v>
      </c>
      <c r="J67" s="1326"/>
      <c r="K67" s="1339"/>
      <c r="L67" s="1340"/>
      <c r="M67" s="828"/>
      <c r="N67" s="828"/>
      <c r="O67" s="828"/>
      <c r="P67" s="828"/>
      <c r="Q67" s="828"/>
      <c r="R67" s="828"/>
      <c r="S67" s="828"/>
      <c r="T67" s="828"/>
      <c r="U67" s="828"/>
      <c r="V67" s="828"/>
      <c r="W67" s="828"/>
      <c r="X67" s="828"/>
      <c r="Y67" s="828"/>
      <c r="Z67" s="828"/>
    </row>
    <row r="68" spans="1:26" ht="13.5" customHeight="1">
      <c r="A68" s="1331"/>
      <c r="B68" s="1332"/>
      <c r="C68" s="551"/>
      <c r="D68" s="84"/>
      <c r="E68" s="65"/>
      <c r="F68" s="84"/>
      <c r="G68" s="184"/>
      <c r="H68" s="310"/>
      <c r="I68" s="1">
        <f t="shared" si="2"/>
        <v>0</v>
      </c>
      <c r="J68" s="1326"/>
      <c r="K68" s="1339"/>
      <c r="L68" s="1340"/>
      <c r="M68" s="828"/>
      <c r="N68" s="828"/>
      <c r="O68" s="828"/>
      <c r="P68" s="828"/>
      <c r="Q68" s="828"/>
      <c r="R68" s="828"/>
      <c r="S68" s="828"/>
      <c r="T68" s="828"/>
      <c r="U68" s="828"/>
      <c r="V68" s="828"/>
      <c r="W68" s="828"/>
      <c r="X68" s="828"/>
      <c r="Y68" s="828"/>
      <c r="Z68" s="828"/>
    </row>
    <row r="69" spans="1:26" ht="13.5" customHeight="1">
      <c r="A69" s="1331"/>
      <c r="B69" s="1332"/>
      <c r="C69" s="551"/>
      <c r="D69" s="84"/>
      <c r="E69" s="65"/>
      <c r="F69" s="84"/>
      <c r="G69" s="184"/>
      <c r="H69" s="310"/>
      <c r="I69" s="1">
        <f t="shared" si="2"/>
        <v>0</v>
      </c>
      <c r="J69" s="1326"/>
      <c r="K69" s="1339"/>
      <c r="L69" s="1340"/>
      <c r="M69" s="828"/>
      <c r="N69" s="828"/>
      <c r="O69" s="828"/>
      <c r="P69" s="828"/>
      <c r="Q69" s="828"/>
      <c r="R69" s="828"/>
      <c r="S69" s="828"/>
      <c r="T69" s="828"/>
      <c r="U69" s="828"/>
      <c r="V69" s="828"/>
      <c r="W69" s="828"/>
      <c r="X69" s="828"/>
      <c r="Y69" s="828"/>
      <c r="Z69" s="828"/>
    </row>
    <row r="70" spans="1:26" ht="13.5" customHeight="1">
      <c r="A70" s="1331"/>
      <c r="B70" s="1332"/>
      <c r="C70" s="551"/>
      <c r="D70" s="84"/>
      <c r="E70" s="65"/>
      <c r="F70" s="84"/>
      <c r="G70" s="184"/>
      <c r="H70" s="310"/>
      <c r="I70" s="1">
        <f t="shared" si="2"/>
        <v>0</v>
      </c>
      <c r="J70" s="1326"/>
      <c r="K70" s="1339"/>
      <c r="L70" s="1340"/>
      <c r="M70" s="828"/>
      <c r="N70" s="828"/>
      <c r="O70" s="828"/>
      <c r="P70" s="828"/>
      <c r="Q70" s="828"/>
      <c r="R70" s="828"/>
      <c r="S70" s="828"/>
      <c r="T70" s="828"/>
      <c r="U70" s="828"/>
      <c r="V70" s="828"/>
      <c r="W70" s="828"/>
      <c r="X70" s="828"/>
      <c r="Y70" s="828"/>
      <c r="Z70" s="828"/>
    </row>
    <row r="71" spans="1:26" ht="13.5" customHeight="1">
      <c r="A71" s="1331"/>
      <c r="B71" s="1332"/>
      <c r="C71" s="551"/>
      <c r="D71" s="84"/>
      <c r="E71" s="65"/>
      <c r="F71" s="84"/>
      <c r="G71" s="184"/>
      <c r="H71" s="310"/>
      <c r="I71" s="1">
        <f t="shared" si="2"/>
        <v>0</v>
      </c>
      <c r="J71" s="1326"/>
      <c r="K71" s="1339"/>
      <c r="L71" s="1340"/>
      <c r="M71" s="828"/>
      <c r="N71" s="828"/>
      <c r="O71" s="828"/>
      <c r="P71" s="828"/>
      <c r="Q71" s="828"/>
      <c r="R71" s="828"/>
      <c r="S71" s="828"/>
      <c r="T71" s="828"/>
      <c r="U71" s="828"/>
      <c r="V71" s="828"/>
      <c r="W71" s="828"/>
      <c r="X71" s="828"/>
      <c r="Y71" s="828"/>
      <c r="Z71" s="828"/>
    </row>
    <row r="72" spans="1:26" ht="13.5" customHeight="1">
      <c r="A72" s="1331"/>
      <c r="B72" s="1332"/>
      <c r="C72" s="551"/>
      <c r="D72" s="84"/>
      <c r="E72" s="65"/>
      <c r="F72" s="84"/>
      <c r="G72" s="184"/>
      <c r="H72" s="310"/>
      <c r="I72" s="1">
        <f t="shared" si="2"/>
        <v>0</v>
      </c>
      <c r="J72" s="1326"/>
      <c r="K72" s="1339"/>
      <c r="L72" s="1340"/>
      <c r="M72" s="828"/>
      <c r="N72" s="828"/>
      <c r="O72" s="828"/>
      <c r="P72" s="828"/>
      <c r="Q72" s="828"/>
      <c r="R72" s="828"/>
      <c r="S72" s="828"/>
      <c r="T72" s="828"/>
      <c r="U72" s="828"/>
      <c r="V72" s="828"/>
      <c r="W72" s="828"/>
      <c r="X72" s="828"/>
      <c r="Y72" s="828"/>
      <c r="Z72" s="828"/>
    </row>
    <row r="73" spans="1:26" ht="13.5" customHeight="1">
      <c r="A73" s="1331"/>
      <c r="B73" s="1332"/>
      <c r="C73" s="551"/>
      <c r="D73" s="84"/>
      <c r="E73" s="65"/>
      <c r="F73" s="84"/>
      <c r="G73" s="184"/>
      <c r="H73" s="310"/>
      <c r="I73" s="1">
        <f t="shared" si="2"/>
        <v>0</v>
      </c>
      <c r="J73" s="1326"/>
      <c r="K73" s="1339"/>
      <c r="L73" s="1340"/>
      <c r="M73" s="828"/>
      <c r="N73" s="828"/>
      <c r="O73" s="828"/>
      <c r="P73" s="828"/>
      <c r="Q73" s="828"/>
      <c r="R73" s="828"/>
      <c r="S73" s="828"/>
      <c r="T73" s="828"/>
      <c r="U73" s="828"/>
      <c r="V73" s="828"/>
      <c r="W73" s="828"/>
      <c r="X73" s="828"/>
      <c r="Y73" s="828"/>
      <c r="Z73" s="828"/>
    </row>
    <row r="74" spans="1:26" ht="13.5" customHeight="1" thickBot="1">
      <c r="A74" s="1427"/>
      <c r="B74" s="1428"/>
      <c r="C74" s="552"/>
      <c r="D74" s="546"/>
      <c r="E74" s="65"/>
      <c r="F74" s="546"/>
      <c r="G74" s="282"/>
      <c r="H74" s="547"/>
      <c r="I74" s="282">
        <f>IF(H74=0,0,H74-F74)</f>
        <v>0</v>
      </c>
      <c r="J74" s="1361"/>
      <c r="K74" s="1362"/>
      <c r="L74" s="1363"/>
      <c r="M74" s="828"/>
      <c r="N74" s="828"/>
      <c r="O74" s="828"/>
      <c r="P74" s="828"/>
      <c r="Q74" s="828"/>
      <c r="R74" s="828"/>
      <c r="S74" s="828"/>
      <c r="T74" s="828"/>
      <c r="U74" s="828"/>
      <c r="V74" s="828"/>
      <c r="W74" s="828"/>
      <c r="X74" s="828"/>
      <c r="Y74" s="828"/>
      <c r="Z74" s="828"/>
    </row>
    <row r="75" spans="1:26" ht="13.5" thickTop="1">
      <c r="A75" s="1358" t="s">
        <v>390</v>
      </c>
      <c r="B75" s="1359"/>
      <c r="C75" s="1360"/>
      <c r="D75" s="1360"/>
      <c r="E75" s="1360"/>
      <c r="F75" s="1360"/>
      <c r="G75" s="1360"/>
      <c r="H75" s="1360"/>
      <c r="I75" s="1360"/>
      <c r="J75" s="1360"/>
      <c r="K75" s="1360"/>
      <c r="L75" s="1360"/>
      <c r="M75" s="828"/>
      <c r="N75" s="828"/>
      <c r="O75" s="828"/>
      <c r="P75" s="828"/>
      <c r="Q75" s="828"/>
      <c r="R75" s="828"/>
      <c r="S75" s="828"/>
      <c r="T75" s="828"/>
      <c r="U75" s="828"/>
      <c r="V75" s="828"/>
      <c r="W75" s="828"/>
      <c r="X75" s="828"/>
      <c r="Y75" s="828"/>
      <c r="Z75" s="828"/>
    </row>
    <row r="76" spans="1:26" ht="13.5" thickBot="1">
      <c r="A76" s="829"/>
      <c r="B76" s="829"/>
      <c r="C76" s="830"/>
      <c r="D76" s="831"/>
      <c r="E76" s="831"/>
      <c r="F76" s="831"/>
      <c r="G76" s="832"/>
      <c r="H76" s="831"/>
      <c r="I76" s="283"/>
      <c r="J76" s="284"/>
      <c r="K76" s="284"/>
      <c r="L76" s="828"/>
      <c r="M76" s="828"/>
      <c r="N76" s="828"/>
      <c r="O76" s="828"/>
      <c r="P76" s="828"/>
      <c r="Q76" s="828"/>
      <c r="R76" s="828"/>
      <c r="S76" s="828"/>
      <c r="T76" s="828"/>
      <c r="U76" s="828"/>
      <c r="V76" s="828"/>
      <c r="W76" s="828"/>
      <c r="X76" s="828"/>
      <c r="Y76" s="828"/>
      <c r="Z76" s="828"/>
    </row>
    <row r="77" spans="1:26" ht="13.5" thickTop="1">
      <c r="A77" s="317" t="s">
        <v>274</v>
      </c>
      <c r="B77" s="319"/>
      <c r="C77" s="319"/>
      <c r="D77" s="319"/>
      <c r="E77" s="319"/>
      <c r="F77" s="319"/>
      <c r="G77" s="319"/>
      <c r="H77" s="319"/>
      <c r="I77" s="319"/>
      <c r="J77" s="319"/>
      <c r="K77" s="319"/>
      <c r="L77" s="320"/>
      <c r="M77" s="828"/>
      <c r="N77" s="828"/>
      <c r="O77" s="828"/>
      <c r="P77" s="828"/>
      <c r="Q77" s="828"/>
      <c r="R77" s="828"/>
      <c r="S77" s="828"/>
      <c r="T77" s="828"/>
      <c r="U77" s="828"/>
      <c r="V77" s="828"/>
      <c r="W77" s="828"/>
      <c r="X77" s="828"/>
      <c r="Y77" s="828"/>
      <c r="Z77" s="828"/>
    </row>
    <row r="78" spans="1:26" ht="12.75" customHeight="1">
      <c r="A78" s="1364" t="s">
        <v>108</v>
      </c>
      <c r="B78" s="1365"/>
      <c r="C78" s="1350" t="s">
        <v>8</v>
      </c>
      <c r="D78" s="1345" t="s">
        <v>263</v>
      </c>
      <c r="E78" s="545" t="s">
        <v>158</v>
      </c>
      <c r="F78" s="545" t="s">
        <v>392</v>
      </c>
      <c r="G78" s="1370" t="s">
        <v>55</v>
      </c>
      <c r="H78" s="1370" t="s">
        <v>56</v>
      </c>
      <c r="I78" s="1375" t="s">
        <v>278</v>
      </c>
      <c r="J78" s="1352" t="s">
        <v>454</v>
      </c>
      <c r="K78" s="1353"/>
      <c r="L78" s="1354"/>
      <c r="M78" s="828"/>
      <c r="N78" s="828"/>
      <c r="O78" s="828"/>
      <c r="P78" s="828"/>
      <c r="Q78" s="828"/>
      <c r="R78" s="828"/>
      <c r="S78" s="828"/>
      <c r="T78" s="828"/>
      <c r="U78" s="828"/>
      <c r="V78" s="828"/>
      <c r="W78" s="828"/>
      <c r="X78" s="828"/>
      <c r="Y78" s="828"/>
      <c r="Z78" s="828"/>
    </row>
    <row r="79" spans="1:26" ht="12.75">
      <c r="A79" s="1366"/>
      <c r="B79" s="1351"/>
      <c r="C79" s="1351"/>
      <c r="D79" s="1346"/>
      <c r="E79" s="548" t="s">
        <v>388</v>
      </c>
      <c r="F79" s="548" t="s">
        <v>5</v>
      </c>
      <c r="G79" s="1371"/>
      <c r="H79" s="1371"/>
      <c r="I79" s="1371"/>
      <c r="J79" s="1355"/>
      <c r="K79" s="1356"/>
      <c r="L79" s="1357"/>
      <c r="M79" s="828"/>
      <c r="N79" s="828"/>
      <c r="O79" s="828"/>
      <c r="P79" s="828"/>
      <c r="Q79" s="828"/>
      <c r="R79" s="828"/>
      <c r="S79" s="828"/>
      <c r="T79" s="828"/>
      <c r="U79" s="828"/>
      <c r="V79" s="828"/>
      <c r="W79" s="828"/>
      <c r="X79" s="828"/>
      <c r="Y79" s="828"/>
      <c r="Z79" s="828"/>
    </row>
    <row r="80" spans="1:26" ht="13.5" customHeight="1">
      <c r="A80" s="1331"/>
      <c r="B80" s="1332"/>
      <c r="C80" s="553"/>
      <c r="D80" s="265"/>
      <c r="E80" s="65"/>
      <c r="F80" s="265"/>
      <c r="G80" s="558"/>
      <c r="H80" s="751"/>
      <c r="I80" s="561">
        <f>IF(H80=0,0,H80-F80)</f>
        <v>0</v>
      </c>
      <c r="J80" s="1381"/>
      <c r="K80" s="1382"/>
      <c r="L80" s="1383"/>
      <c r="M80" s="828"/>
      <c r="N80" s="828"/>
      <c r="O80" s="828"/>
      <c r="P80" s="828"/>
      <c r="Q80" s="828"/>
      <c r="R80" s="828"/>
      <c r="S80" s="828"/>
      <c r="T80" s="828"/>
      <c r="U80" s="828"/>
      <c r="V80" s="828"/>
      <c r="W80" s="828"/>
      <c r="X80" s="828"/>
      <c r="Y80" s="828"/>
      <c r="Z80" s="828"/>
    </row>
    <row r="81" spans="1:26" ht="13.5" customHeight="1">
      <c r="A81" s="1331"/>
      <c r="B81" s="1332"/>
      <c r="C81" s="553"/>
      <c r="D81" s="265"/>
      <c r="E81" s="65"/>
      <c r="F81" s="265"/>
      <c r="G81" s="354"/>
      <c r="H81" s="751"/>
      <c r="I81" s="561">
        <f>IF(H81=0,0,H81-F81)</f>
        <v>0</v>
      </c>
      <c r="J81" s="1326"/>
      <c r="K81" s="1339"/>
      <c r="L81" s="1340"/>
      <c r="M81" s="828"/>
      <c r="N81" s="828"/>
      <c r="O81" s="828"/>
      <c r="P81" s="828"/>
      <c r="Q81" s="828"/>
      <c r="R81" s="828"/>
      <c r="S81" s="828"/>
      <c r="T81" s="828"/>
      <c r="U81" s="828"/>
      <c r="V81" s="828"/>
      <c r="W81" s="828"/>
      <c r="X81" s="828"/>
      <c r="Y81" s="828"/>
      <c r="Z81" s="828"/>
    </row>
    <row r="82" spans="1:26" ht="13.5" customHeight="1">
      <c r="A82" s="1331"/>
      <c r="B82" s="1332"/>
      <c r="C82" s="553"/>
      <c r="D82" s="265"/>
      <c r="E82" s="65"/>
      <c r="F82" s="265"/>
      <c r="G82" s="354"/>
      <c r="H82" s="751"/>
      <c r="I82" s="561">
        <f>IF(H82=0,0,H82-F82)</f>
        <v>0</v>
      </c>
      <c r="J82" s="1326"/>
      <c r="K82" s="1339"/>
      <c r="L82" s="1340"/>
      <c r="M82" s="828"/>
      <c r="N82" s="828"/>
      <c r="O82" s="828"/>
      <c r="P82" s="828"/>
      <c r="Q82" s="828"/>
      <c r="R82" s="828"/>
      <c r="S82" s="828"/>
      <c r="T82" s="828"/>
      <c r="U82" s="828"/>
      <c r="V82" s="828"/>
      <c r="W82" s="828"/>
      <c r="X82" s="828"/>
      <c r="Y82" s="828"/>
      <c r="Z82" s="828"/>
    </row>
    <row r="83" spans="1:26" ht="13.5" customHeight="1">
      <c r="A83" s="1331"/>
      <c r="B83" s="1332"/>
      <c r="C83" s="553"/>
      <c r="D83" s="265"/>
      <c r="E83" s="65"/>
      <c r="F83" s="265"/>
      <c r="G83" s="354"/>
      <c r="H83" s="751"/>
      <c r="I83" s="561">
        <f>IF(H83=0,0,H83-F83)</f>
        <v>0</v>
      </c>
      <c r="J83" s="1326"/>
      <c r="K83" s="1339"/>
      <c r="L83" s="1340"/>
      <c r="M83" s="828"/>
      <c r="N83" s="828"/>
      <c r="O83" s="828"/>
      <c r="P83" s="828"/>
      <c r="Q83" s="828"/>
      <c r="R83" s="828"/>
      <c r="S83" s="828"/>
      <c r="T83" s="828"/>
      <c r="U83" s="828"/>
      <c r="V83" s="828"/>
      <c r="W83" s="828"/>
      <c r="X83" s="828"/>
      <c r="Y83" s="828"/>
      <c r="Z83" s="828"/>
    </row>
    <row r="84" spans="1:26" ht="13.5" customHeight="1">
      <c r="A84" s="1389" t="s">
        <v>272</v>
      </c>
      <c r="B84" s="1390"/>
      <c r="C84" s="1"/>
      <c r="D84" s="221"/>
      <c r="E84" s="221"/>
      <c r="F84" s="221"/>
      <c r="G84" s="559"/>
      <c r="H84" s="184"/>
      <c r="I84" s="560"/>
      <c r="J84" s="1391"/>
      <c r="K84" s="1392"/>
      <c r="L84" s="1393"/>
      <c r="M84" s="828"/>
      <c r="N84" s="828"/>
      <c r="O84" s="828"/>
      <c r="P84" s="828"/>
      <c r="Q84" s="828"/>
      <c r="R84" s="828"/>
      <c r="S84" s="828"/>
      <c r="T84" s="828"/>
      <c r="U84" s="828"/>
      <c r="V84" s="828"/>
      <c r="W84" s="828"/>
      <c r="X84" s="828"/>
      <c r="Y84" s="828"/>
      <c r="Z84" s="828"/>
    </row>
    <row r="85" spans="1:26" ht="13.5" customHeight="1">
      <c r="A85" s="1331"/>
      <c r="B85" s="1332"/>
      <c r="C85" s="553"/>
      <c r="D85" s="221"/>
      <c r="E85" s="221"/>
      <c r="F85" s="221"/>
      <c r="G85" s="751"/>
      <c r="H85" s="550"/>
      <c r="I85" s="561">
        <f>IF(H85=0,0,H85-G85)</f>
        <v>0</v>
      </c>
      <c r="J85" s="1386"/>
      <c r="K85" s="1387"/>
      <c r="L85" s="1388"/>
      <c r="M85" s="828"/>
      <c r="N85" s="828"/>
      <c r="O85" s="828"/>
      <c r="P85" s="828"/>
      <c r="Q85" s="828"/>
      <c r="R85" s="828"/>
      <c r="S85" s="828"/>
      <c r="T85" s="828"/>
      <c r="U85" s="828"/>
      <c r="V85" s="828"/>
      <c r="W85" s="828"/>
      <c r="X85" s="828"/>
      <c r="Y85" s="828"/>
      <c r="Z85" s="828"/>
    </row>
    <row r="86" spans="1:26" ht="13.5" customHeight="1">
      <c r="A86" s="1331"/>
      <c r="B86" s="1332"/>
      <c r="C86" s="553"/>
      <c r="D86" s="221"/>
      <c r="E86" s="221"/>
      <c r="F86" s="221"/>
      <c r="G86" s="751"/>
      <c r="H86" s="550"/>
      <c r="I86" s="561">
        <f>IF(H86=0,0,H86-G86)</f>
        <v>0</v>
      </c>
      <c r="J86" s="1386"/>
      <c r="K86" s="1387"/>
      <c r="L86" s="1388"/>
      <c r="M86" s="828"/>
      <c r="N86" s="828"/>
      <c r="O86" s="828"/>
      <c r="P86" s="828"/>
      <c r="Q86" s="828"/>
      <c r="R86" s="828"/>
      <c r="S86" s="828"/>
      <c r="T86" s="828"/>
      <c r="U86" s="828"/>
      <c r="V86" s="828"/>
      <c r="W86" s="828"/>
      <c r="X86" s="828"/>
      <c r="Y86" s="828"/>
      <c r="Z86" s="828"/>
    </row>
    <row r="87" spans="1:26" ht="13.5" customHeight="1">
      <c r="A87" s="1331"/>
      <c r="B87" s="1332"/>
      <c r="C87" s="553"/>
      <c r="D87" s="353"/>
      <c r="E87" s="353"/>
      <c r="F87" s="353"/>
      <c r="G87" s="752"/>
      <c r="H87" s="550"/>
      <c r="I87" s="561">
        <f>IF(H87=0,0,H87-G87)</f>
        <v>0</v>
      </c>
      <c r="J87" s="1386"/>
      <c r="K87" s="1387"/>
      <c r="L87" s="1388"/>
      <c r="M87" s="828"/>
      <c r="N87" s="828"/>
      <c r="O87" s="828"/>
      <c r="P87" s="828"/>
      <c r="Q87" s="828"/>
      <c r="R87" s="828"/>
      <c r="S87" s="828"/>
      <c r="T87" s="828"/>
      <c r="U87" s="828"/>
      <c r="V87" s="828"/>
      <c r="W87" s="828"/>
      <c r="X87" s="828"/>
      <c r="Y87" s="828"/>
      <c r="Z87" s="828"/>
    </row>
    <row r="88" spans="1:26" ht="13.5" customHeight="1" thickBot="1">
      <c r="A88" s="1329" t="s">
        <v>31</v>
      </c>
      <c r="B88" s="1330"/>
      <c r="C88" s="542"/>
      <c r="D88" s="542">
        <f>SUM(D66:D87)</f>
        <v>0</v>
      </c>
      <c r="E88" s="542"/>
      <c r="F88" s="542">
        <f>SUM(F66:F87)</f>
        <v>0</v>
      </c>
      <c r="G88" s="542">
        <f>SUM(G66:G87)</f>
        <v>0</v>
      </c>
      <c r="H88" s="544">
        <f>SUM(H66:H87)</f>
        <v>0</v>
      </c>
      <c r="I88" s="562">
        <f>SUM(I66:I87)</f>
        <v>0</v>
      </c>
      <c r="J88" s="1394"/>
      <c r="K88" s="1395"/>
      <c r="L88" s="1396"/>
      <c r="M88" s="828"/>
      <c r="N88" s="828"/>
      <c r="O88" s="828"/>
      <c r="P88" s="828"/>
      <c r="Q88" s="828"/>
      <c r="R88" s="828"/>
      <c r="S88" s="828"/>
      <c r="T88" s="828"/>
      <c r="U88" s="828"/>
      <c r="V88" s="828"/>
      <c r="W88" s="828"/>
      <c r="X88" s="828"/>
      <c r="Y88" s="828"/>
      <c r="Z88" s="828"/>
    </row>
    <row r="89" spans="1:26" ht="14.25" thickBot="1" thickTop="1">
      <c r="A89" s="11"/>
      <c r="B89" s="11"/>
      <c r="C89" s="11"/>
      <c r="D89" s="11"/>
      <c r="E89" s="11"/>
      <c r="F89" s="11"/>
      <c r="G89" s="11"/>
      <c r="H89" s="11"/>
      <c r="I89" s="11"/>
      <c r="M89" s="828"/>
      <c r="N89" s="828"/>
      <c r="O89" s="828"/>
      <c r="P89" s="828"/>
      <c r="Q89" s="828"/>
      <c r="R89" s="828"/>
      <c r="S89" s="828"/>
      <c r="T89" s="828"/>
      <c r="U89" s="828"/>
      <c r="V89" s="828"/>
      <c r="W89" s="828"/>
      <c r="X89" s="828"/>
      <c r="Y89" s="828"/>
      <c r="Z89" s="828"/>
    </row>
    <row r="90" spans="1:26" ht="13.5" thickTop="1">
      <c r="A90" s="317" t="s">
        <v>107</v>
      </c>
      <c r="B90" s="318"/>
      <c r="C90" s="318"/>
      <c r="D90" s="318"/>
      <c r="E90" s="318"/>
      <c r="F90" s="318"/>
      <c r="G90" s="318"/>
      <c r="H90" s="318"/>
      <c r="I90" s="318"/>
      <c r="J90" s="1397"/>
      <c r="K90" s="1397"/>
      <c r="L90" s="1398"/>
      <c r="M90" s="828"/>
      <c r="N90" s="828"/>
      <c r="O90" s="828"/>
      <c r="P90" s="828"/>
      <c r="Q90" s="828"/>
      <c r="R90" s="828"/>
      <c r="S90" s="828"/>
      <c r="T90" s="828"/>
      <c r="U90" s="828"/>
      <c r="V90" s="828"/>
      <c r="W90" s="828"/>
      <c r="X90" s="828"/>
      <c r="Y90" s="828"/>
      <c r="Z90" s="828"/>
    </row>
    <row r="91" spans="1:26" ht="38.25">
      <c r="A91" s="1384" t="s">
        <v>389</v>
      </c>
      <c r="B91" s="1385"/>
      <c r="C91" s="1000" t="s">
        <v>393</v>
      </c>
      <c r="D91" s="567" t="s">
        <v>394</v>
      </c>
      <c r="E91" s="567" t="s">
        <v>387</v>
      </c>
      <c r="F91" s="567" t="s">
        <v>10</v>
      </c>
      <c r="G91" s="67" t="s">
        <v>55</v>
      </c>
      <c r="H91" s="261" t="s">
        <v>56</v>
      </c>
      <c r="I91" s="264" t="s">
        <v>278</v>
      </c>
      <c r="J91" s="1399" t="s">
        <v>454</v>
      </c>
      <c r="K91" s="1400"/>
      <c r="L91" s="1401"/>
      <c r="M91" s="828"/>
      <c r="N91" s="828"/>
      <c r="O91" s="828"/>
      <c r="P91" s="828"/>
      <c r="Q91" s="828"/>
      <c r="R91" s="828"/>
      <c r="S91" s="828"/>
      <c r="T91" s="828"/>
      <c r="U91" s="828"/>
      <c r="V91" s="828"/>
      <c r="W91" s="828"/>
      <c r="X91" s="828"/>
      <c r="Y91" s="828"/>
      <c r="Z91" s="828"/>
    </row>
    <row r="92" spans="1:26" ht="13.5" customHeight="1">
      <c r="A92" s="1404"/>
      <c r="B92" s="1405"/>
      <c r="C92" s="64"/>
      <c r="D92" s="65"/>
      <c r="E92" s="352"/>
      <c r="F92" s="352"/>
      <c r="G92" s="116"/>
      <c r="H92" s="84"/>
      <c r="I92" s="1">
        <f aca="true" t="shared" si="3" ref="I92:I105">IF(H92=0,0,H92-F92)</f>
        <v>0</v>
      </c>
      <c r="J92" s="1381"/>
      <c r="K92" s="1402"/>
      <c r="L92" s="1403"/>
      <c r="M92" s="828"/>
      <c r="N92" s="828"/>
      <c r="O92" s="828"/>
      <c r="P92" s="828"/>
      <c r="Q92" s="828"/>
      <c r="R92" s="828"/>
      <c r="S92" s="828"/>
      <c r="T92" s="828"/>
      <c r="U92" s="828"/>
      <c r="V92" s="828"/>
      <c r="W92" s="828"/>
      <c r="X92" s="828"/>
      <c r="Y92" s="828"/>
      <c r="Z92" s="828"/>
    </row>
    <row r="93" spans="1:26" ht="13.5" customHeight="1">
      <c r="A93" s="1341"/>
      <c r="B93" s="1342"/>
      <c r="C93" s="65"/>
      <c r="D93" s="65"/>
      <c r="E93" s="265"/>
      <c r="F93" s="265"/>
      <c r="G93" s="116"/>
      <c r="H93" s="84"/>
      <c r="I93" s="1">
        <f t="shared" si="3"/>
        <v>0</v>
      </c>
      <c r="J93" s="1326"/>
      <c r="K93" s="1327"/>
      <c r="L93" s="1328"/>
      <c r="M93" s="828"/>
      <c r="N93" s="828"/>
      <c r="O93" s="828"/>
      <c r="P93" s="828"/>
      <c r="Q93" s="828"/>
      <c r="R93" s="828"/>
      <c r="S93" s="828"/>
      <c r="T93" s="828"/>
      <c r="U93" s="828"/>
      <c r="V93" s="828"/>
      <c r="W93" s="828"/>
      <c r="X93" s="828"/>
      <c r="Y93" s="828"/>
      <c r="Z93" s="828"/>
    </row>
    <row r="94" spans="1:26" ht="13.5" customHeight="1">
      <c r="A94" s="1341"/>
      <c r="B94" s="1342"/>
      <c r="C94" s="65"/>
      <c r="D94" s="65"/>
      <c r="E94" s="265"/>
      <c r="F94" s="265"/>
      <c r="G94" s="116"/>
      <c r="H94" s="84"/>
      <c r="I94" s="1">
        <f t="shared" si="3"/>
        <v>0</v>
      </c>
      <c r="J94" s="1326"/>
      <c r="K94" s="1327"/>
      <c r="L94" s="1328"/>
      <c r="M94" s="828"/>
      <c r="N94" s="828"/>
      <c r="O94" s="828"/>
      <c r="P94" s="828"/>
      <c r="Q94" s="828"/>
      <c r="R94" s="828"/>
      <c r="S94" s="828"/>
      <c r="T94" s="828"/>
      <c r="U94" s="828"/>
      <c r="V94" s="828"/>
      <c r="W94" s="828"/>
      <c r="X94" s="828"/>
      <c r="Y94" s="828"/>
      <c r="Z94" s="828"/>
    </row>
    <row r="95" spans="1:26" ht="13.5" customHeight="1">
      <c r="A95" s="1341"/>
      <c r="B95" s="1342"/>
      <c r="C95" s="65"/>
      <c r="D95" s="65"/>
      <c r="E95" s="265"/>
      <c r="F95" s="265"/>
      <c r="G95" s="116"/>
      <c r="H95" s="84"/>
      <c r="I95" s="1">
        <f t="shared" si="3"/>
        <v>0</v>
      </c>
      <c r="J95" s="1326"/>
      <c r="K95" s="1327"/>
      <c r="L95" s="1328"/>
      <c r="M95" s="828"/>
      <c r="N95" s="828"/>
      <c r="O95" s="828"/>
      <c r="P95" s="828"/>
      <c r="Q95" s="828"/>
      <c r="R95" s="828"/>
      <c r="S95" s="828"/>
      <c r="T95" s="828"/>
      <c r="U95" s="828"/>
      <c r="V95" s="828"/>
      <c r="W95" s="828"/>
      <c r="X95" s="828"/>
      <c r="Y95" s="828"/>
      <c r="Z95" s="828"/>
    </row>
    <row r="96" spans="1:26" ht="13.5" customHeight="1">
      <c r="A96" s="1341"/>
      <c r="B96" s="1342"/>
      <c r="C96" s="65"/>
      <c r="D96" s="65"/>
      <c r="E96" s="265"/>
      <c r="F96" s="265"/>
      <c r="G96" s="116"/>
      <c r="H96" s="84"/>
      <c r="I96" s="1">
        <f t="shared" si="3"/>
        <v>0</v>
      </c>
      <c r="J96" s="1326"/>
      <c r="K96" s="1327"/>
      <c r="L96" s="1328"/>
      <c r="M96" s="828"/>
      <c r="N96" s="828"/>
      <c r="O96" s="828"/>
      <c r="P96" s="828"/>
      <c r="Q96" s="828"/>
      <c r="R96" s="828"/>
      <c r="S96" s="828"/>
      <c r="T96" s="828"/>
      <c r="U96" s="828"/>
      <c r="V96" s="828"/>
      <c r="W96" s="828"/>
      <c r="X96" s="828"/>
      <c r="Y96" s="828"/>
      <c r="Z96" s="828"/>
    </row>
    <row r="97" spans="1:26" ht="13.5" customHeight="1">
      <c r="A97" s="1341"/>
      <c r="B97" s="1342"/>
      <c r="C97" s="65"/>
      <c r="D97" s="65"/>
      <c r="E97" s="265"/>
      <c r="F97" s="265"/>
      <c r="G97" s="116"/>
      <c r="H97" s="84"/>
      <c r="I97" s="1">
        <f t="shared" si="3"/>
        <v>0</v>
      </c>
      <c r="J97" s="1326"/>
      <c r="K97" s="1327"/>
      <c r="L97" s="1328"/>
      <c r="M97" s="828"/>
      <c r="N97" s="828"/>
      <c r="O97" s="828"/>
      <c r="P97" s="828"/>
      <c r="Q97" s="828"/>
      <c r="R97" s="828"/>
      <c r="S97" s="828"/>
      <c r="T97" s="828"/>
      <c r="U97" s="828"/>
      <c r="V97" s="828"/>
      <c r="W97" s="828"/>
      <c r="X97" s="828"/>
      <c r="Y97" s="828"/>
      <c r="Z97" s="828"/>
    </row>
    <row r="98" spans="1:26" ht="13.5" customHeight="1">
      <c r="A98" s="1341"/>
      <c r="B98" s="1342"/>
      <c r="C98" s="65"/>
      <c r="D98" s="65"/>
      <c r="E98" s="265"/>
      <c r="F98" s="265"/>
      <c r="G98" s="116"/>
      <c r="H98" s="84"/>
      <c r="I98" s="1">
        <f t="shared" si="3"/>
        <v>0</v>
      </c>
      <c r="J98" s="1326"/>
      <c r="K98" s="1327"/>
      <c r="L98" s="1328"/>
      <c r="M98" s="828"/>
      <c r="N98" s="828"/>
      <c r="O98" s="828"/>
      <c r="P98" s="828"/>
      <c r="Q98" s="828"/>
      <c r="R98" s="828"/>
      <c r="S98" s="828"/>
      <c r="T98" s="828"/>
      <c r="U98" s="828"/>
      <c r="V98" s="828"/>
      <c r="W98" s="828"/>
      <c r="X98" s="828"/>
      <c r="Y98" s="828"/>
      <c r="Z98" s="828"/>
    </row>
    <row r="99" spans="1:26" ht="13.5" customHeight="1">
      <c r="A99" s="1341"/>
      <c r="B99" s="1342"/>
      <c r="C99" s="65"/>
      <c r="D99" s="65"/>
      <c r="E99" s="265"/>
      <c r="F99" s="265"/>
      <c r="G99" s="116"/>
      <c r="H99" s="84"/>
      <c r="I99" s="1">
        <f t="shared" si="3"/>
        <v>0</v>
      </c>
      <c r="J99" s="1326"/>
      <c r="K99" s="1327"/>
      <c r="L99" s="1328"/>
      <c r="M99" s="828"/>
      <c r="N99" s="828"/>
      <c r="O99" s="828"/>
      <c r="P99" s="828"/>
      <c r="Q99" s="828"/>
      <c r="R99" s="828"/>
      <c r="S99" s="828"/>
      <c r="T99" s="828"/>
      <c r="U99" s="828"/>
      <c r="V99" s="828"/>
      <c r="W99" s="828"/>
      <c r="X99" s="828"/>
      <c r="Y99" s="828"/>
      <c r="Z99" s="828"/>
    </row>
    <row r="100" spans="1:26" ht="13.5" customHeight="1">
      <c r="A100" s="1341"/>
      <c r="B100" s="1342"/>
      <c r="C100" s="65"/>
      <c r="D100" s="65"/>
      <c r="E100" s="265"/>
      <c r="F100" s="265"/>
      <c r="G100" s="116"/>
      <c r="H100" s="84"/>
      <c r="I100" s="1">
        <f t="shared" si="3"/>
        <v>0</v>
      </c>
      <c r="J100" s="1326"/>
      <c r="K100" s="1327"/>
      <c r="L100" s="1328"/>
      <c r="M100" s="828"/>
      <c r="N100" s="828"/>
      <c r="O100" s="828"/>
      <c r="P100" s="828"/>
      <c r="Q100" s="828"/>
      <c r="R100" s="828"/>
      <c r="S100" s="828"/>
      <c r="T100" s="828"/>
      <c r="U100" s="828"/>
      <c r="V100" s="828"/>
      <c r="W100" s="828"/>
      <c r="X100" s="828"/>
      <c r="Y100" s="828"/>
      <c r="Z100" s="828"/>
    </row>
    <row r="101" spans="1:26" ht="13.5" customHeight="1">
      <c r="A101" s="1341"/>
      <c r="B101" s="1342"/>
      <c r="C101" s="65"/>
      <c r="D101" s="65"/>
      <c r="E101" s="265"/>
      <c r="F101" s="265"/>
      <c r="G101" s="116"/>
      <c r="H101" s="84"/>
      <c r="I101" s="1">
        <f t="shared" si="3"/>
        <v>0</v>
      </c>
      <c r="J101" s="1326"/>
      <c r="K101" s="1327"/>
      <c r="L101" s="1328"/>
      <c r="M101" s="828"/>
      <c r="N101" s="828"/>
      <c r="O101" s="828"/>
      <c r="P101" s="828"/>
      <c r="Q101" s="828"/>
      <c r="R101" s="828"/>
      <c r="S101" s="828"/>
      <c r="T101" s="828"/>
      <c r="U101" s="828"/>
      <c r="V101" s="828"/>
      <c r="W101" s="828"/>
      <c r="X101" s="828"/>
      <c r="Y101" s="828"/>
      <c r="Z101" s="828"/>
    </row>
    <row r="102" spans="1:26" ht="13.5" customHeight="1">
      <c r="A102" s="1341"/>
      <c r="B102" s="1342"/>
      <c r="C102" s="65"/>
      <c r="D102" s="65"/>
      <c r="E102" s="265"/>
      <c r="F102" s="265"/>
      <c r="G102" s="116"/>
      <c r="H102" s="84"/>
      <c r="I102" s="1">
        <f t="shared" si="3"/>
        <v>0</v>
      </c>
      <c r="J102" s="1326"/>
      <c r="K102" s="1327"/>
      <c r="L102" s="1328"/>
      <c r="M102" s="828"/>
      <c r="N102" s="828"/>
      <c r="O102" s="828"/>
      <c r="P102" s="828"/>
      <c r="Q102" s="828"/>
      <c r="R102" s="828"/>
      <c r="S102" s="828"/>
      <c r="T102" s="828"/>
      <c r="U102" s="828"/>
      <c r="V102" s="828"/>
      <c r="W102" s="828"/>
      <c r="X102" s="828"/>
      <c r="Y102" s="828"/>
      <c r="Z102" s="828"/>
    </row>
    <row r="103" spans="1:26" ht="13.5" customHeight="1">
      <c r="A103" s="1341"/>
      <c r="B103" s="1342"/>
      <c r="C103" s="65"/>
      <c r="D103" s="65"/>
      <c r="E103" s="265"/>
      <c r="F103" s="265"/>
      <c r="G103" s="116"/>
      <c r="H103" s="84"/>
      <c r="I103" s="1">
        <f t="shared" si="3"/>
        <v>0</v>
      </c>
      <c r="J103" s="1326"/>
      <c r="K103" s="1327"/>
      <c r="L103" s="1328"/>
      <c r="M103" s="828"/>
      <c r="N103" s="828"/>
      <c r="O103" s="828"/>
      <c r="P103" s="828"/>
      <c r="Q103" s="828"/>
      <c r="R103" s="828"/>
      <c r="S103" s="828"/>
      <c r="T103" s="828"/>
      <c r="U103" s="828"/>
      <c r="V103" s="828"/>
      <c r="W103" s="828"/>
      <c r="X103" s="828"/>
      <c r="Y103" s="828"/>
      <c r="Z103" s="828"/>
    </row>
    <row r="104" spans="1:26" ht="13.5" customHeight="1">
      <c r="A104" s="1341"/>
      <c r="B104" s="1342"/>
      <c r="C104" s="65"/>
      <c r="D104" s="65"/>
      <c r="E104" s="265"/>
      <c r="F104" s="265"/>
      <c r="G104" s="116"/>
      <c r="H104" s="84"/>
      <c r="I104" s="1">
        <f t="shared" si="3"/>
        <v>0</v>
      </c>
      <c r="J104" s="1326"/>
      <c r="K104" s="1327"/>
      <c r="L104" s="1328"/>
      <c r="M104" s="828"/>
      <c r="N104" s="828"/>
      <c r="O104" s="828"/>
      <c r="P104" s="828"/>
      <c r="Q104" s="828"/>
      <c r="R104" s="828"/>
      <c r="S104" s="828"/>
      <c r="T104" s="828"/>
      <c r="U104" s="828"/>
      <c r="V104" s="828"/>
      <c r="W104" s="828"/>
      <c r="X104" s="828"/>
      <c r="Y104" s="828"/>
      <c r="Z104" s="828"/>
    </row>
    <row r="105" spans="1:26" ht="13.5" customHeight="1">
      <c r="A105" s="1341"/>
      <c r="B105" s="1342"/>
      <c r="C105" s="65"/>
      <c r="D105" s="65"/>
      <c r="E105" s="265"/>
      <c r="F105" s="265"/>
      <c r="G105" s="116"/>
      <c r="H105" s="84"/>
      <c r="I105" s="1">
        <f t="shared" si="3"/>
        <v>0</v>
      </c>
      <c r="J105" s="1326"/>
      <c r="K105" s="1327"/>
      <c r="L105" s="1328"/>
      <c r="M105" s="828"/>
      <c r="N105" s="828"/>
      <c r="O105" s="828"/>
      <c r="P105" s="828"/>
      <c r="Q105" s="828"/>
      <c r="R105" s="828"/>
      <c r="S105" s="828"/>
      <c r="T105" s="828"/>
      <c r="U105" s="828"/>
      <c r="V105" s="828"/>
      <c r="W105" s="828"/>
      <c r="X105" s="828"/>
      <c r="Y105" s="828"/>
      <c r="Z105" s="828"/>
    </row>
    <row r="106" spans="1:26" ht="13.5" customHeight="1">
      <c r="A106" s="1341"/>
      <c r="B106" s="1342"/>
      <c r="C106" s="65"/>
      <c r="D106" s="65"/>
      <c r="E106" s="265"/>
      <c r="F106" s="265"/>
      <c r="G106" s="116"/>
      <c r="H106" s="84"/>
      <c r="I106" s="1">
        <f aca="true" t="shared" si="4" ref="I106:I137">IF(H106=0,0,H106-F106)</f>
        <v>0</v>
      </c>
      <c r="J106" s="1326"/>
      <c r="K106" s="1327"/>
      <c r="L106" s="1328"/>
      <c r="M106" s="828"/>
      <c r="N106" s="828"/>
      <c r="O106" s="828"/>
      <c r="P106" s="828"/>
      <c r="Q106" s="828"/>
      <c r="R106" s="828"/>
      <c r="S106" s="828"/>
      <c r="T106" s="828"/>
      <c r="U106" s="828"/>
      <c r="V106" s="828"/>
      <c r="W106" s="828"/>
      <c r="X106" s="828"/>
      <c r="Y106" s="828"/>
      <c r="Z106" s="828"/>
    </row>
    <row r="107" spans="1:26" ht="13.5" customHeight="1">
      <c r="A107" s="1341"/>
      <c r="B107" s="1342"/>
      <c r="C107" s="65"/>
      <c r="D107" s="65"/>
      <c r="E107" s="265"/>
      <c r="F107" s="265"/>
      <c r="G107" s="116"/>
      <c r="H107" s="84"/>
      <c r="I107" s="1">
        <f t="shared" si="4"/>
        <v>0</v>
      </c>
      <c r="J107" s="1326"/>
      <c r="K107" s="1327"/>
      <c r="L107" s="1328"/>
      <c r="M107" s="828"/>
      <c r="N107" s="828"/>
      <c r="O107" s="828"/>
      <c r="P107" s="828"/>
      <c r="Q107" s="828"/>
      <c r="R107" s="828"/>
      <c r="S107" s="828"/>
      <c r="T107" s="828"/>
      <c r="U107" s="828"/>
      <c r="V107" s="828"/>
      <c r="W107" s="828"/>
      <c r="X107" s="828"/>
      <c r="Y107" s="828"/>
      <c r="Z107" s="828"/>
    </row>
    <row r="108" spans="1:26" ht="13.5" customHeight="1">
      <c r="A108" s="1341"/>
      <c r="B108" s="1342"/>
      <c r="C108" s="65"/>
      <c r="D108" s="65"/>
      <c r="E108" s="265"/>
      <c r="F108" s="265"/>
      <c r="G108" s="116"/>
      <c r="H108" s="84"/>
      <c r="I108" s="1">
        <f t="shared" si="4"/>
        <v>0</v>
      </c>
      <c r="J108" s="1326"/>
      <c r="K108" s="1327"/>
      <c r="L108" s="1328"/>
      <c r="M108" s="828"/>
      <c r="N108" s="828"/>
      <c r="O108" s="828"/>
      <c r="P108" s="828"/>
      <c r="Q108" s="828"/>
      <c r="R108" s="828"/>
      <c r="S108" s="828"/>
      <c r="T108" s="828"/>
      <c r="U108" s="828"/>
      <c r="V108" s="828"/>
      <c r="W108" s="828"/>
      <c r="X108" s="828"/>
      <c r="Y108" s="828"/>
      <c r="Z108" s="828"/>
    </row>
    <row r="109" spans="1:26" ht="13.5" customHeight="1">
      <c r="A109" s="1341"/>
      <c r="B109" s="1342"/>
      <c r="C109" s="65"/>
      <c r="D109" s="65"/>
      <c r="E109" s="265"/>
      <c r="F109" s="265"/>
      <c r="G109" s="116"/>
      <c r="H109" s="84"/>
      <c r="I109" s="1">
        <f t="shared" si="4"/>
        <v>0</v>
      </c>
      <c r="J109" s="1326"/>
      <c r="K109" s="1327"/>
      <c r="L109" s="1328"/>
      <c r="M109" s="828"/>
      <c r="N109" s="828"/>
      <c r="O109" s="828"/>
      <c r="P109" s="828"/>
      <c r="Q109" s="828"/>
      <c r="R109" s="828"/>
      <c r="S109" s="828"/>
      <c r="T109" s="828"/>
      <c r="U109" s="828"/>
      <c r="V109" s="828"/>
      <c r="W109" s="828"/>
      <c r="X109" s="828"/>
      <c r="Y109" s="828"/>
      <c r="Z109" s="828"/>
    </row>
    <row r="110" spans="1:26" ht="13.5" customHeight="1">
      <c r="A110" s="1341"/>
      <c r="B110" s="1342"/>
      <c r="C110" s="65"/>
      <c r="D110" s="65"/>
      <c r="E110" s="265"/>
      <c r="F110" s="265"/>
      <c r="G110" s="116"/>
      <c r="H110" s="84"/>
      <c r="I110" s="1">
        <f t="shared" si="4"/>
        <v>0</v>
      </c>
      <c r="J110" s="1326"/>
      <c r="K110" s="1327"/>
      <c r="L110" s="1328"/>
      <c r="M110" s="828"/>
      <c r="N110" s="828"/>
      <c r="O110" s="828"/>
      <c r="P110" s="828"/>
      <c r="Q110" s="828"/>
      <c r="R110" s="828"/>
      <c r="S110" s="828"/>
      <c r="T110" s="828"/>
      <c r="U110" s="828"/>
      <c r="V110" s="828"/>
      <c r="W110" s="828"/>
      <c r="X110" s="828"/>
      <c r="Y110" s="828"/>
      <c r="Z110" s="828"/>
    </row>
    <row r="111" spans="1:26" ht="13.5" customHeight="1">
      <c r="A111" s="1341"/>
      <c r="B111" s="1342"/>
      <c r="C111" s="65"/>
      <c r="D111" s="65"/>
      <c r="E111" s="265"/>
      <c r="F111" s="265"/>
      <c r="G111" s="116"/>
      <c r="H111" s="84"/>
      <c r="I111" s="1">
        <f t="shared" si="4"/>
        <v>0</v>
      </c>
      <c r="J111" s="1326"/>
      <c r="K111" s="1327"/>
      <c r="L111" s="1328"/>
      <c r="M111" s="828"/>
      <c r="N111" s="828"/>
      <c r="O111" s="828"/>
      <c r="P111" s="828"/>
      <c r="Q111" s="828"/>
      <c r="R111" s="828"/>
      <c r="S111" s="828"/>
      <c r="T111" s="828"/>
      <c r="U111" s="828"/>
      <c r="V111" s="828"/>
      <c r="W111" s="828"/>
      <c r="X111" s="828"/>
      <c r="Y111" s="828"/>
      <c r="Z111" s="828"/>
    </row>
    <row r="112" spans="1:26" ht="13.5" customHeight="1">
      <c r="A112" s="1341"/>
      <c r="B112" s="1342"/>
      <c r="C112" s="65"/>
      <c r="D112" s="65"/>
      <c r="E112" s="265"/>
      <c r="F112" s="265"/>
      <c r="G112" s="116"/>
      <c r="H112" s="84"/>
      <c r="I112" s="1">
        <f t="shared" si="4"/>
        <v>0</v>
      </c>
      <c r="J112" s="1326"/>
      <c r="K112" s="1327"/>
      <c r="L112" s="1328"/>
      <c r="M112" s="828"/>
      <c r="N112" s="828"/>
      <c r="O112" s="828"/>
      <c r="P112" s="828"/>
      <c r="Q112" s="828"/>
      <c r="R112" s="828"/>
      <c r="S112" s="828"/>
      <c r="T112" s="828"/>
      <c r="U112" s="828"/>
      <c r="V112" s="828"/>
      <c r="W112" s="828"/>
      <c r="X112" s="828"/>
      <c r="Y112" s="828"/>
      <c r="Z112" s="828"/>
    </row>
    <row r="113" spans="1:26" ht="13.5" customHeight="1">
      <c r="A113" s="1341"/>
      <c r="B113" s="1342"/>
      <c r="C113" s="65"/>
      <c r="D113" s="65"/>
      <c r="E113" s="265"/>
      <c r="F113" s="265"/>
      <c r="G113" s="116"/>
      <c r="H113" s="84"/>
      <c r="I113" s="1">
        <f t="shared" si="4"/>
        <v>0</v>
      </c>
      <c r="J113" s="1326"/>
      <c r="K113" s="1327"/>
      <c r="L113" s="1328"/>
      <c r="M113" s="828"/>
      <c r="N113" s="828"/>
      <c r="O113" s="828"/>
      <c r="P113" s="828"/>
      <c r="Q113" s="828"/>
      <c r="R113" s="828"/>
      <c r="S113" s="828"/>
      <c r="T113" s="828"/>
      <c r="U113" s="828"/>
      <c r="V113" s="828"/>
      <c r="W113" s="828"/>
      <c r="X113" s="828"/>
      <c r="Y113" s="828"/>
      <c r="Z113" s="828"/>
    </row>
    <row r="114" spans="1:26" ht="13.5" customHeight="1">
      <c r="A114" s="1341"/>
      <c r="B114" s="1342"/>
      <c r="C114" s="65"/>
      <c r="D114" s="65"/>
      <c r="E114" s="265"/>
      <c r="F114" s="265"/>
      <c r="G114" s="116"/>
      <c r="H114" s="84"/>
      <c r="I114" s="1">
        <f t="shared" si="4"/>
        <v>0</v>
      </c>
      <c r="J114" s="1326"/>
      <c r="K114" s="1327"/>
      <c r="L114" s="1328"/>
      <c r="M114" s="828"/>
      <c r="N114" s="828"/>
      <c r="O114" s="828"/>
      <c r="P114" s="828"/>
      <c r="Q114" s="828"/>
      <c r="R114" s="828"/>
      <c r="S114" s="828"/>
      <c r="T114" s="828"/>
      <c r="U114" s="828"/>
      <c r="V114" s="828"/>
      <c r="W114" s="828"/>
      <c r="X114" s="828"/>
      <c r="Y114" s="828"/>
      <c r="Z114" s="828"/>
    </row>
    <row r="115" spans="1:26" ht="13.5" customHeight="1">
      <c r="A115" s="1341"/>
      <c r="B115" s="1342"/>
      <c r="C115" s="65"/>
      <c r="D115" s="65"/>
      <c r="E115" s="265"/>
      <c r="F115" s="265"/>
      <c r="G115" s="116"/>
      <c r="H115" s="84"/>
      <c r="I115" s="1">
        <f t="shared" si="4"/>
        <v>0</v>
      </c>
      <c r="J115" s="1326"/>
      <c r="K115" s="1327"/>
      <c r="L115" s="1328"/>
      <c r="M115" s="828"/>
      <c r="N115" s="828"/>
      <c r="O115" s="828"/>
      <c r="P115" s="828"/>
      <c r="Q115" s="828"/>
      <c r="R115" s="828"/>
      <c r="S115" s="828"/>
      <c r="T115" s="828"/>
      <c r="U115" s="828"/>
      <c r="V115" s="828"/>
      <c r="W115" s="828"/>
      <c r="X115" s="828"/>
      <c r="Y115" s="828"/>
      <c r="Z115" s="828"/>
    </row>
    <row r="116" spans="1:26" ht="13.5" customHeight="1">
      <c r="A116" s="1341"/>
      <c r="B116" s="1342"/>
      <c r="C116" s="65"/>
      <c r="D116" s="65"/>
      <c r="E116" s="265"/>
      <c r="F116" s="265"/>
      <c r="G116" s="116"/>
      <c r="H116" s="84"/>
      <c r="I116" s="1">
        <f t="shared" si="4"/>
        <v>0</v>
      </c>
      <c r="J116" s="1326"/>
      <c r="K116" s="1327"/>
      <c r="L116" s="1328"/>
      <c r="M116" s="828"/>
      <c r="N116" s="828"/>
      <c r="O116" s="828"/>
      <c r="P116" s="828"/>
      <c r="Q116" s="828"/>
      <c r="R116" s="828"/>
      <c r="S116" s="828"/>
      <c r="T116" s="828"/>
      <c r="U116" s="828"/>
      <c r="V116" s="828"/>
      <c r="W116" s="828"/>
      <c r="X116" s="828"/>
      <c r="Y116" s="828"/>
      <c r="Z116" s="828"/>
    </row>
    <row r="117" spans="1:26" ht="13.5" customHeight="1">
      <c r="A117" s="1341"/>
      <c r="B117" s="1342"/>
      <c r="C117" s="65"/>
      <c r="D117" s="65"/>
      <c r="E117" s="265"/>
      <c r="F117" s="265"/>
      <c r="G117" s="116"/>
      <c r="H117" s="84"/>
      <c r="I117" s="1">
        <f t="shared" si="4"/>
        <v>0</v>
      </c>
      <c r="J117" s="1326"/>
      <c r="K117" s="1327"/>
      <c r="L117" s="1328"/>
      <c r="M117" s="828"/>
      <c r="N117" s="828"/>
      <c r="O117" s="828"/>
      <c r="P117" s="828"/>
      <c r="Q117" s="828"/>
      <c r="R117" s="828"/>
      <c r="S117" s="828"/>
      <c r="T117" s="828"/>
      <c r="U117" s="828"/>
      <c r="V117" s="828"/>
      <c r="W117" s="828"/>
      <c r="X117" s="828"/>
      <c r="Y117" s="828"/>
      <c r="Z117" s="828"/>
    </row>
    <row r="118" spans="1:26" ht="13.5" customHeight="1">
      <c r="A118" s="1341"/>
      <c r="B118" s="1342"/>
      <c r="C118" s="65"/>
      <c r="D118" s="65"/>
      <c r="E118" s="265"/>
      <c r="F118" s="265"/>
      <c r="G118" s="116"/>
      <c r="H118" s="84"/>
      <c r="I118" s="1">
        <f t="shared" si="4"/>
        <v>0</v>
      </c>
      <c r="J118" s="1326"/>
      <c r="K118" s="1327"/>
      <c r="L118" s="1328"/>
      <c r="M118" s="828"/>
      <c r="N118" s="828"/>
      <c r="O118" s="828"/>
      <c r="P118" s="828"/>
      <c r="Q118" s="828"/>
      <c r="R118" s="828"/>
      <c r="S118" s="828"/>
      <c r="T118" s="828"/>
      <c r="U118" s="828"/>
      <c r="V118" s="828"/>
      <c r="W118" s="828"/>
      <c r="X118" s="828"/>
      <c r="Y118" s="828"/>
      <c r="Z118" s="828"/>
    </row>
    <row r="119" spans="1:26" ht="13.5" customHeight="1">
      <c r="A119" s="1341"/>
      <c r="B119" s="1342"/>
      <c r="C119" s="65"/>
      <c r="D119" s="65"/>
      <c r="E119" s="265"/>
      <c r="F119" s="265"/>
      <c r="G119" s="116"/>
      <c r="H119" s="84"/>
      <c r="I119" s="1">
        <f t="shared" si="4"/>
        <v>0</v>
      </c>
      <c r="J119" s="1326"/>
      <c r="K119" s="1327"/>
      <c r="L119" s="1328"/>
      <c r="M119" s="828"/>
      <c r="N119" s="828"/>
      <c r="O119" s="828"/>
      <c r="P119" s="828"/>
      <c r="Q119" s="828"/>
      <c r="R119" s="828"/>
      <c r="S119" s="828"/>
      <c r="T119" s="828"/>
      <c r="U119" s="828"/>
      <c r="V119" s="828"/>
      <c r="W119" s="828"/>
      <c r="X119" s="828"/>
      <c r="Y119" s="828"/>
      <c r="Z119" s="828"/>
    </row>
    <row r="120" spans="1:26" ht="13.5" customHeight="1">
      <c r="A120" s="1341"/>
      <c r="B120" s="1342"/>
      <c r="C120" s="65"/>
      <c r="D120" s="65"/>
      <c r="E120" s="265"/>
      <c r="F120" s="265"/>
      <c r="G120" s="116"/>
      <c r="H120" s="84"/>
      <c r="I120" s="1">
        <f t="shared" si="4"/>
        <v>0</v>
      </c>
      <c r="J120" s="1326"/>
      <c r="K120" s="1327"/>
      <c r="L120" s="1328"/>
      <c r="M120" s="828"/>
      <c r="N120" s="828"/>
      <c r="O120" s="828"/>
      <c r="P120" s="828"/>
      <c r="Q120" s="828"/>
      <c r="R120" s="828"/>
      <c r="S120" s="828"/>
      <c r="T120" s="828"/>
      <c r="U120" s="828"/>
      <c r="V120" s="828"/>
      <c r="W120" s="828"/>
      <c r="X120" s="828"/>
      <c r="Y120" s="828"/>
      <c r="Z120" s="828"/>
    </row>
    <row r="121" spans="1:26" ht="13.5" customHeight="1">
      <c r="A121" s="1341"/>
      <c r="B121" s="1342"/>
      <c r="C121" s="65"/>
      <c r="D121" s="65"/>
      <c r="E121" s="265"/>
      <c r="F121" s="265"/>
      <c r="G121" s="116"/>
      <c r="H121" s="84"/>
      <c r="I121" s="1">
        <f t="shared" si="4"/>
        <v>0</v>
      </c>
      <c r="J121" s="1326"/>
      <c r="K121" s="1327"/>
      <c r="L121" s="1328"/>
      <c r="M121" s="828"/>
      <c r="N121" s="828"/>
      <c r="O121" s="828"/>
      <c r="P121" s="828"/>
      <c r="Q121" s="828"/>
      <c r="R121" s="828"/>
      <c r="S121" s="828"/>
      <c r="T121" s="828"/>
      <c r="U121" s="828"/>
      <c r="V121" s="828"/>
      <c r="W121" s="828"/>
      <c r="X121" s="828"/>
      <c r="Y121" s="828"/>
      <c r="Z121" s="828"/>
    </row>
    <row r="122" spans="1:26" ht="13.5" customHeight="1">
      <c r="A122" s="1341"/>
      <c r="B122" s="1342"/>
      <c r="C122" s="65"/>
      <c r="D122" s="65"/>
      <c r="E122" s="265"/>
      <c r="F122" s="265"/>
      <c r="G122" s="116"/>
      <c r="H122" s="84"/>
      <c r="I122" s="1">
        <f t="shared" si="4"/>
        <v>0</v>
      </c>
      <c r="J122" s="1326"/>
      <c r="K122" s="1327"/>
      <c r="L122" s="1328"/>
      <c r="M122" s="828"/>
      <c r="N122" s="828"/>
      <c r="O122" s="828"/>
      <c r="P122" s="828"/>
      <c r="Q122" s="828"/>
      <c r="R122" s="828"/>
      <c r="S122" s="828"/>
      <c r="T122" s="828"/>
      <c r="U122" s="828"/>
      <c r="V122" s="828"/>
      <c r="W122" s="828"/>
      <c r="X122" s="828"/>
      <c r="Y122" s="828"/>
      <c r="Z122" s="828"/>
    </row>
    <row r="123" spans="1:26" ht="13.5" customHeight="1">
      <c r="A123" s="1341"/>
      <c r="B123" s="1342"/>
      <c r="C123" s="65"/>
      <c r="D123" s="65"/>
      <c r="E123" s="265"/>
      <c r="F123" s="265"/>
      <c r="G123" s="116"/>
      <c r="H123" s="84"/>
      <c r="I123" s="1">
        <f t="shared" si="4"/>
        <v>0</v>
      </c>
      <c r="J123" s="1326"/>
      <c r="K123" s="1327"/>
      <c r="L123" s="1328"/>
      <c r="M123" s="828"/>
      <c r="N123" s="828"/>
      <c r="O123" s="828"/>
      <c r="P123" s="828"/>
      <c r="Q123" s="828"/>
      <c r="R123" s="828"/>
      <c r="S123" s="828"/>
      <c r="T123" s="828"/>
      <c r="U123" s="828"/>
      <c r="V123" s="828"/>
      <c r="W123" s="828"/>
      <c r="X123" s="828"/>
      <c r="Y123" s="828"/>
      <c r="Z123" s="828"/>
    </row>
    <row r="124" spans="1:26" ht="13.5" customHeight="1">
      <c r="A124" s="1341"/>
      <c r="B124" s="1342"/>
      <c r="C124" s="65"/>
      <c r="D124" s="65"/>
      <c r="E124" s="265"/>
      <c r="F124" s="265"/>
      <c r="G124" s="116"/>
      <c r="H124" s="84"/>
      <c r="I124" s="1">
        <f t="shared" si="4"/>
        <v>0</v>
      </c>
      <c r="J124" s="1326"/>
      <c r="K124" s="1327"/>
      <c r="L124" s="1328"/>
      <c r="M124" s="828"/>
      <c r="N124" s="828"/>
      <c r="O124" s="828"/>
      <c r="P124" s="828"/>
      <c r="Q124" s="828"/>
      <c r="R124" s="828"/>
      <c r="S124" s="828"/>
      <c r="T124" s="828"/>
      <c r="U124" s="828"/>
      <c r="V124" s="828"/>
      <c r="W124" s="828"/>
      <c r="X124" s="828"/>
      <c r="Y124" s="828"/>
      <c r="Z124" s="828"/>
    </row>
    <row r="125" spans="1:26" ht="13.5" customHeight="1">
      <c r="A125" s="1341"/>
      <c r="B125" s="1342"/>
      <c r="C125" s="65"/>
      <c r="D125" s="65"/>
      <c r="E125" s="265"/>
      <c r="F125" s="265"/>
      <c r="G125" s="116"/>
      <c r="H125" s="84"/>
      <c r="I125" s="1">
        <f t="shared" si="4"/>
        <v>0</v>
      </c>
      <c r="J125" s="1326"/>
      <c r="K125" s="1327"/>
      <c r="L125" s="1328"/>
      <c r="M125" s="828"/>
      <c r="N125" s="828"/>
      <c r="O125" s="828"/>
      <c r="P125" s="828"/>
      <c r="Q125" s="828"/>
      <c r="R125" s="828"/>
      <c r="S125" s="828"/>
      <c r="T125" s="828"/>
      <c r="U125" s="828"/>
      <c r="V125" s="828"/>
      <c r="W125" s="828"/>
      <c r="X125" s="828"/>
      <c r="Y125" s="828"/>
      <c r="Z125" s="828"/>
    </row>
    <row r="126" spans="1:26" ht="13.5" customHeight="1">
      <c r="A126" s="1341"/>
      <c r="B126" s="1342"/>
      <c r="C126" s="65"/>
      <c r="D126" s="65"/>
      <c r="E126" s="265"/>
      <c r="F126" s="265"/>
      <c r="G126" s="116"/>
      <c r="H126" s="84"/>
      <c r="I126" s="1">
        <f t="shared" si="4"/>
        <v>0</v>
      </c>
      <c r="J126" s="1326"/>
      <c r="K126" s="1327"/>
      <c r="L126" s="1328"/>
      <c r="M126" s="828"/>
      <c r="N126" s="828"/>
      <c r="O126" s="828"/>
      <c r="P126" s="828"/>
      <c r="Q126" s="828"/>
      <c r="R126" s="828"/>
      <c r="S126" s="828"/>
      <c r="T126" s="828"/>
      <c r="U126" s="828"/>
      <c r="V126" s="828"/>
      <c r="W126" s="828"/>
      <c r="X126" s="828"/>
      <c r="Y126" s="828"/>
      <c r="Z126" s="828"/>
    </row>
    <row r="127" spans="1:26" ht="13.5" customHeight="1">
      <c r="A127" s="1341"/>
      <c r="B127" s="1342"/>
      <c r="C127" s="65"/>
      <c r="D127" s="65"/>
      <c r="E127" s="265"/>
      <c r="F127" s="265"/>
      <c r="G127" s="116"/>
      <c r="H127" s="84"/>
      <c r="I127" s="1">
        <f t="shared" si="4"/>
        <v>0</v>
      </c>
      <c r="J127" s="1326"/>
      <c r="K127" s="1327"/>
      <c r="L127" s="1328"/>
      <c r="M127" s="828"/>
      <c r="N127" s="828"/>
      <c r="O127" s="828"/>
      <c r="P127" s="828"/>
      <c r="Q127" s="828"/>
      <c r="R127" s="828"/>
      <c r="S127" s="828"/>
      <c r="T127" s="828"/>
      <c r="U127" s="828"/>
      <c r="V127" s="828"/>
      <c r="W127" s="828"/>
      <c r="X127" s="828"/>
      <c r="Y127" s="828"/>
      <c r="Z127" s="828"/>
    </row>
    <row r="128" spans="1:26" ht="13.5" customHeight="1">
      <c r="A128" s="1341"/>
      <c r="B128" s="1342"/>
      <c r="C128" s="65"/>
      <c r="D128" s="65"/>
      <c r="E128" s="265"/>
      <c r="F128" s="265"/>
      <c r="G128" s="116"/>
      <c r="H128" s="84"/>
      <c r="I128" s="1">
        <f t="shared" si="4"/>
        <v>0</v>
      </c>
      <c r="J128" s="1326"/>
      <c r="K128" s="1327"/>
      <c r="L128" s="1328"/>
      <c r="M128" s="828"/>
      <c r="N128" s="828"/>
      <c r="O128" s="828"/>
      <c r="P128" s="828"/>
      <c r="Q128" s="828"/>
      <c r="R128" s="828"/>
      <c r="S128" s="828"/>
      <c r="T128" s="828"/>
      <c r="U128" s="828"/>
      <c r="V128" s="828"/>
      <c r="W128" s="828"/>
      <c r="X128" s="828"/>
      <c r="Y128" s="828"/>
      <c r="Z128" s="828"/>
    </row>
    <row r="129" spans="1:26" ht="13.5" customHeight="1">
      <c r="A129" s="1341"/>
      <c r="B129" s="1342"/>
      <c r="C129" s="65"/>
      <c r="D129" s="65"/>
      <c r="E129" s="265"/>
      <c r="F129" s="265"/>
      <c r="G129" s="116"/>
      <c r="H129" s="84"/>
      <c r="I129" s="1">
        <f t="shared" si="4"/>
        <v>0</v>
      </c>
      <c r="J129" s="1326"/>
      <c r="K129" s="1327"/>
      <c r="L129" s="1328"/>
      <c r="M129" s="828"/>
      <c r="N129" s="828"/>
      <c r="O129" s="828"/>
      <c r="P129" s="828"/>
      <c r="Q129" s="828"/>
      <c r="R129" s="828"/>
      <c r="S129" s="828"/>
      <c r="T129" s="828"/>
      <c r="U129" s="828"/>
      <c r="V129" s="828"/>
      <c r="W129" s="828"/>
      <c r="X129" s="828"/>
      <c r="Y129" s="828"/>
      <c r="Z129" s="828"/>
    </row>
    <row r="130" spans="1:26" ht="13.5" customHeight="1">
      <c r="A130" s="1341"/>
      <c r="B130" s="1342"/>
      <c r="C130" s="65"/>
      <c r="D130" s="65"/>
      <c r="E130" s="265"/>
      <c r="F130" s="265"/>
      <c r="G130" s="116"/>
      <c r="H130" s="84"/>
      <c r="I130" s="1">
        <f t="shared" si="4"/>
        <v>0</v>
      </c>
      <c r="J130" s="1326"/>
      <c r="K130" s="1327"/>
      <c r="L130" s="1328"/>
      <c r="M130" s="828"/>
      <c r="N130" s="828"/>
      <c r="O130" s="828"/>
      <c r="P130" s="828"/>
      <c r="Q130" s="828"/>
      <c r="R130" s="828"/>
      <c r="S130" s="828"/>
      <c r="T130" s="828"/>
      <c r="U130" s="828"/>
      <c r="V130" s="828"/>
      <c r="W130" s="828"/>
      <c r="X130" s="828"/>
      <c r="Y130" s="828"/>
      <c r="Z130" s="828"/>
    </row>
    <row r="131" spans="1:26" ht="13.5" customHeight="1">
      <c r="A131" s="1341"/>
      <c r="B131" s="1342"/>
      <c r="C131" s="65"/>
      <c r="D131" s="65"/>
      <c r="E131" s="265"/>
      <c r="F131" s="265"/>
      <c r="G131" s="116"/>
      <c r="H131" s="84"/>
      <c r="I131" s="1">
        <f t="shared" si="4"/>
        <v>0</v>
      </c>
      <c r="J131" s="1326"/>
      <c r="K131" s="1327"/>
      <c r="L131" s="1328"/>
      <c r="M131" s="828"/>
      <c r="N131" s="828"/>
      <c r="O131" s="828"/>
      <c r="P131" s="828"/>
      <c r="Q131" s="828"/>
      <c r="R131" s="828"/>
      <c r="S131" s="828"/>
      <c r="T131" s="828"/>
      <c r="U131" s="828"/>
      <c r="V131" s="828"/>
      <c r="W131" s="828"/>
      <c r="X131" s="828"/>
      <c r="Y131" s="828"/>
      <c r="Z131" s="828"/>
    </row>
    <row r="132" spans="1:26" ht="13.5" customHeight="1">
      <c r="A132" s="1341"/>
      <c r="B132" s="1342"/>
      <c r="C132" s="65"/>
      <c r="D132" s="65"/>
      <c r="E132" s="265"/>
      <c r="F132" s="265"/>
      <c r="G132" s="116"/>
      <c r="H132" s="84"/>
      <c r="I132" s="1">
        <f t="shared" si="4"/>
        <v>0</v>
      </c>
      <c r="J132" s="1326"/>
      <c r="K132" s="1327"/>
      <c r="L132" s="1328"/>
      <c r="M132" s="828"/>
      <c r="N132" s="828"/>
      <c r="O132" s="828"/>
      <c r="P132" s="828"/>
      <c r="Q132" s="828"/>
      <c r="R132" s="828"/>
      <c r="S132" s="828"/>
      <c r="T132" s="828"/>
      <c r="U132" s="828"/>
      <c r="V132" s="828"/>
      <c r="W132" s="828"/>
      <c r="X132" s="828"/>
      <c r="Y132" s="828"/>
      <c r="Z132" s="828"/>
    </row>
    <row r="133" spans="1:26" ht="13.5" customHeight="1">
      <c r="A133" s="1341"/>
      <c r="B133" s="1342"/>
      <c r="C133" s="65"/>
      <c r="D133" s="65"/>
      <c r="E133" s="265"/>
      <c r="F133" s="265"/>
      <c r="G133" s="116"/>
      <c r="H133" s="84"/>
      <c r="I133" s="1">
        <f t="shared" si="4"/>
        <v>0</v>
      </c>
      <c r="J133" s="1326"/>
      <c r="K133" s="1327"/>
      <c r="L133" s="1328"/>
      <c r="M133" s="828"/>
      <c r="N133" s="828"/>
      <c r="O133" s="828"/>
      <c r="P133" s="828"/>
      <c r="Q133" s="828"/>
      <c r="R133" s="828"/>
      <c r="S133" s="828"/>
      <c r="T133" s="828"/>
      <c r="U133" s="828"/>
      <c r="V133" s="828"/>
      <c r="W133" s="828"/>
      <c r="X133" s="828"/>
      <c r="Y133" s="828"/>
      <c r="Z133" s="828"/>
    </row>
    <row r="134" spans="1:26" ht="13.5" customHeight="1">
      <c r="A134" s="1341"/>
      <c r="B134" s="1342"/>
      <c r="C134" s="65"/>
      <c r="D134" s="65"/>
      <c r="E134" s="265"/>
      <c r="F134" s="265"/>
      <c r="G134" s="116"/>
      <c r="H134" s="84"/>
      <c r="I134" s="1">
        <f t="shared" si="4"/>
        <v>0</v>
      </c>
      <c r="J134" s="1326"/>
      <c r="K134" s="1327"/>
      <c r="L134" s="1328"/>
      <c r="M134" s="828"/>
      <c r="N134" s="828"/>
      <c r="O134" s="828"/>
      <c r="P134" s="828"/>
      <c r="Q134" s="828"/>
      <c r="R134" s="828"/>
      <c r="S134" s="828"/>
      <c r="T134" s="828"/>
      <c r="U134" s="828"/>
      <c r="V134" s="828"/>
      <c r="W134" s="828"/>
      <c r="X134" s="828"/>
      <c r="Y134" s="828"/>
      <c r="Z134" s="828"/>
    </row>
    <row r="135" spans="1:26" ht="13.5" customHeight="1">
      <c r="A135" s="1341"/>
      <c r="B135" s="1342"/>
      <c r="C135" s="65"/>
      <c r="D135" s="65"/>
      <c r="E135" s="265"/>
      <c r="F135" s="265"/>
      <c r="G135" s="116"/>
      <c r="H135" s="84"/>
      <c r="I135" s="1">
        <f t="shared" si="4"/>
        <v>0</v>
      </c>
      <c r="J135" s="1326"/>
      <c r="K135" s="1327"/>
      <c r="L135" s="1328"/>
      <c r="M135" s="828"/>
      <c r="N135" s="828"/>
      <c r="O135" s="828"/>
      <c r="P135" s="828"/>
      <c r="Q135" s="828"/>
      <c r="R135" s="828"/>
      <c r="S135" s="828"/>
      <c r="T135" s="828"/>
      <c r="U135" s="828"/>
      <c r="V135" s="828"/>
      <c r="W135" s="828"/>
      <c r="X135" s="828"/>
      <c r="Y135" s="828"/>
      <c r="Z135" s="828"/>
    </row>
    <row r="136" spans="1:26" ht="13.5" customHeight="1">
      <c r="A136" s="1406"/>
      <c r="B136" s="1407"/>
      <c r="C136" s="65"/>
      <c r="D136" s="65"/>
      <c r="E136" s="265"/>
      <c r="F136" s="265"/>
      <c r="G136" s="116"/>
      <c r="H136" s="84"/>
      <c r="I136" s="1">
        <f t="shared" si="4"/>
        <v>0</v>
      </c>
      <c r="J136" s="1326"/>
      <c r="K136" s="1327"/>
      <c r="L136" s="1328"/>
      <c r="M136" s="828"/>
      <c r="N136" s="828"/>
      <c r="O136" s="828"/>
      <c r="P136" s="828"/>
      <c r="Q136" s="828"/>
      <c r="R136" s="828"/>
      <c r="S136" s="828"/>
      <c r="T136" s="828"/>
      <c r="U136" s="828"/>
      <c r="V136" s="828"/>
      <c r="W136" s="828"/>
      <c r="X136" s="828"/>
      <c r="Y136" s="828"/>
      <c r="Z136" s="828"/>
    </row>
    <row r="137" spans="1:26" ht="13.5" customHeight="1">
      <c r="A137" s="1406"/>
      <c r="B137" s="1407"/>
      <c r="C137" s="65"/>
      <c r="D137" s="65"/>
      <c r="E137" s="265"/>
      <c r="F137" s="265"/>
      <c r="G137" s="116"/>
      <c r="H137" s="84"/>
      <c r="I137" s="1">
        <f t="shared" si="4"/>
        <v>0</v>
      </c>
      <c r="J137" s="1326"/>
      <c r="K137" s="1327"/>
      <c r="L137" s="1328"/>
      <c r="M137" s="828"/>
      <c r="N137" s="828"/>
      <c r="O137" s="828"/>
      <c r="P137" s="828"/>
      <c r="Q137" s="828"/>
      <c r="R137" s="828"/>
      <c r="S137" s="828"/>
      <c r="T137" s="828"/>
      <c r="U137" s="828"/>
      <c r="V137" s="828"/>
      <c r="W137" s="828"/>
      <c r="X137" s="828"/>
      <c r="Y137" s="828"/>
      <c r="Z137" s="828"/>
    </row>
    <row r="138" spans="1:26" ht="13.5" customHeight="1">
      <c r="A138" s="1406"/>
      <c r="B138" s="1407"/>
      <c r="C138" s="65"/>
      <c r="D138" s="65"/>
      <c r="E138" s="265"/>
      <c r="F138" s="265"/>
      <c r="G138" s="116"/>
      <c r="H138" s="84"/>
      <c r="I138" s="1">
        <f>IF(H138=0,0,H138-F138)</f>
        <v>0</v>
      </c>
      <c r="J138" s="1326"/>
      <c r="K138" s="1327"/>
      <c r="L138" s="1328"/>
      <c r="M138" s="828"/>
      <c r="N138" s="828"/>
      <c r="O138" s="828"/>
      <c r="P138" s="828"/>
      <c r="Q138" s="828"/>
      <c r="R138" s="828"/>
      <c r="S138" s="828"/>
      <c r="T138" s="828"/>
      <c r="U138" s="828"/>
      <c r="V138" s="828"/>
      <c r="W138" s="828"/>
      <c r="X138" s="828"/>
      <c r="Y138" s="828"/>
      <c r="Z138" s="828"/>
    </row>
    <row r="139" spans="1:26" ht="13.5" customHeight="1">
      <c r="A139" s="1406"/>
      <c r="B139" s="1407"/>
      <c r="C139" s="65"/>
      <c r="D139" s="65"/>
      <c r="E139" s="265"/>
      <c r="F139" s="265"/>
      <c r="G139" s="116"/>
      <c r="H139" s="84"/>
      <c r="I139" s="1">
        <f>IF(H139=0,0,H139-F139)</f>
        <v>0</v>
      </c>
      <c r="J139" s="1326"/>
      <c r="K139" s="1327"/>
      <c r="L139" s="1328"/>
      <c r="M139" s="828"/>
      <c r="N139" s="828"/>
      <c r="O139" s="828"/>
      <c r="P139" s="828"/>
      <c r="Q139" s="828"/>
      <c r="R139" s="828"/>
      <c r="S139" s="828"/>
      <c r="T139" s="828"/>
      <c r="U139" s="828"/>
      <c r="V139" s="828"/>
      <c r="W139" s="828"/>
      <c r="X139" s="828"/>
      <c r="Y139" s="828"/>
      <c r="Z139" s="828"/>
    </row>
    <row r="140" spans="1:26" ht="13.5" customHeight="1">
      <c r="A140" s="1406"/>
      <c r="B140" s="1407"/>
      <c r="C140" s="65"/>
      <c r="D140" s="65"/>
      <c r="E140" s="265"/>
      <c r="F140" s="265"/>
      <c r="G140" s="116"/>
      <c r="H140" s="84"/>
      <c r="I140" s="1">
        <f>IF(H140=0,0,H140-F140)</f>
        <v>0</v>
      </c>
      <c r="J140" s="1326"/>
      <c r="K140" s="1327"/>
      <c r="L140" s="1328"/>
      <c r="M140" s="828"/>
      <c r="N140" s="828"/>
      <c r="O140" s="828"/>
      <c r="P140" s="828"/>
      <c r="Q140" s="828"/>
      <c r="R140" s="828"/>
      <c r="S140" s="828"/>
      <c r="T140" s="828"/>
      <c r="U140" s="828"/>
      <c r="V140" s="828"/>
      <c r="W140" s="828"/>
      <c r="X140" s="828"/>
      <c r="Y140" s="828"/>
      <c r="Z140" s="828"/>
    </row>
    <row r="141" spans="1:26" ht="13.5" customHeight="1">
      <c r="A141" s="1406"/>
      <c r="B141" s="1407"/>
      <c r="C141" s="65"/>
      <c r="D141" s="65"/>
      <c r="E141" s="265"/>
      <c r="F141" s="265"/>
      <c r="G141" s="116"/>
      <c r="H141" s="84"/>
      <c r="I141" s="1">
        <f>IF(H141=0,0,H141-F141)</f>
        <v>0</v>
      </c>
      <c r="J141" s="1326"/>
      <c r="K141" s="1327"/>
      <c r="L141" s="1328"/>
      <c r="M141" s="828"/>
      <c r="N141" s="828"/>
      <c r="O141" s="828"/>
      <c r="P141" s="828"/>
      <c r="Q141" s="828"/>
      <c r="R141" s="828"/>
      <c r="S141" s="828"/>
      <c r="T141" s="828"/>
      <c r="U141" s="828"/>
      <c r="V141" s="828"/>
      <c r="W141" s="828"/>
      <c r="X141" s="828"/>
      <c r="Y141" s="828"/>
      <c r="Z141" s="828"/>
    </row>
    <row r="142" spans="1:26" ht="13.5" customHeight="1">
      <c r="A142" s="1414" t="s">
        <v>272</v>
      </c>
      <c r="B142" s="1415"/>
      <c r="C142" s="311"/>
      <c r="D142" s="354"/>
      <c r="E142" s="354"/>
      <c r="F142" s="354"/>
      <c r="G142" s="355"/>
      <c r="H142" s="323"/>
      <c r="I142" s="1">
        <f>IF(H142=0,0,H142-F142)</f>
        <v>0</v>
      </c>
      <c r="J142" s="1419"/>
      <c r="K142" s="1420"/>
      <c r="L142" s="1421"/>
      <c r="M142" s="828"/>
      <c r="N142" s="828"/>
      <c r="O142" s="828"/>
      <c r="P142" s="828"/>
      <c r="Q142" s="828"/>
      <c r="R142" s="828"/>
      <c r="S142" s="828"/>
      <c r="T142" s="828"/>
      <c r="U142" s="828"/>
      <c r="V142" s="828"/>
      <c r="W142" s="828"/>
      <c r="X142" s="828"/>
      <c r="Y142" s="828"/>
      <c r="Z142" s="828"/>
    </row>
    <row r="143" spans="1:26" ht="13.5" customHeight="1">
      <c r="A143" s="1341"/>
      <c r="B143" s="1342"/>
      <c r="C143" s="65"/>
      <c r="D143" s="221"/>
      <c r="E143" s="221"/>
      <c r="F143" s="221"/>
      <c r="G143" s="833"/>
      <c r="H143" s="593"/>
      <c r="I143" s="1">
        <f aca="true" t="shared" si="5" ref="I143:I150">IF(H143=0,0,H143-G143)</f>
        <v>0</v>
      </c>
      <c r="J143" s="1326"/>
      <c r="K143" s="1327"/>
      <c r="L143" s="1328"/>
      <c r="M143" s="828"/>
      <c r="N143" s="828"/>
      <c r="O143" s="828"/>
      <c r="P143" s="828"/>
      <c r="Q143" s="828"/>
      <c r="R143" s="828"/>
      <c r="S143" s="828"/>
      <c r="T143" s="828"/>
      <c r="U143" s="828"/>
      <c r="V143" s="828"/>
      <c r="W143" s="828"/>
      <c r="X143" s="828"/>
      <c r="Y143" s="828"/>
      <c r="Z143" s="828"/>
    </row>
    <row r="144" spans="1:26" ht="13.5" customHeight="1">
      <c r="A144" s="1341"/>
      <c r="B144" s="1342"/>
      <c r="C144" s="65"/>
      <c r="D144" s="221"/>
      <c r="E144" s="221"/>
      <c r="F144" s="221"/>
      <c r="G144" s="833"/>
      <c r="H144" s="593"/>
      <c r="I144" s="1">
        <f t="shared" si="5"/>
        <v>0</v>
      </c>
      <c r="J144" s="1326"/>
      <c r="K144" s="1327"/>
      <c r="L144" s="1328"/>
      <c r="M144" s="828"/>
      <c r="N144" s="828"/>
      <c r="O144" s="828"/>
      <c r="P144" s="828"/>
      <c r="Q144" s="828"/>
      <c r="R144" s="828"/>
      <c r="S144" s="828"/>
      <c r="T144" s="828"/>
      <c r="U144" s="828"/>
      <c r="V144" s="828"/>
      <c r="W144" s="828"/>
      <c r="X144" s="828"/>
      <c r="Y144" s="828"/>
      <c r="Z144" s="828"/>
    </row>
    <row r="145" spans="1:26" ht="13.5" customHeight="1">
      <c r="A145" s="1408"/>
      <c r="B145" s="1409"/>
      <c r="C145" s="65"/>
      <c r="D145" s="221"/>
      <c r="E145" s="221"/>
      <c r="F145" s="221"/>
      <c r="G145" s="833"/>
      <c r="H145" s="593"/>
      <c r="I145" s="1">
        <f t="shared" si="5"/>
        <v>0</v>
      </c>
      <c r="J145" s="1326"/>
      <c r="K145" s="1327"/>
      <c r="L145" s="1328"/>
      <c r="M145" s="828"/>
      <c r="N145" s="828"/>
      <c r="O145" s="828"/>
      <c r="P145" s="828"/>
      <c r="Q145" s="828"/>
      <c r="R145" s="828"/>
      <c r="S145" s="828"/>
      <c r="T145" s="828"/>
      <c r="U145" s="828"/>
      <c r="V145" s="828"/>
      <c r="W145" s="828"/>
      <c r="X145" s="828"/>
      <c r="Y145" s="828"/>
      <c r="Z145" s="828"/>
    </row>
    <row r="146" spans="1:26" ht="13.5" customHeight="1">
      <c r="A146" s="1408"/>
      <c r="B146" s="1409"/>
      <c r="C146" s="65"/>
      <c r="D146" s="221"/>
      <c r="E146" s="221"/>
      <c r="F146" s="221"/>
      <c r="G146" s="833"/>
      <c r="H146" s="593"/>
      <c r="I146" s="1">
        <f t="shared" si="5"/>
        <v>0</v>
      </c>
      <c r="J146" s="1326"/>
      <c r="K146" s="1327"/>
      <c r="L146" s="1328"/>
      <c r="M146" s="828"/>
      <c r="N146" s="828"/>
      <c r="O146" s="828"/>
      <c r="P146" s="828"/>
      <c r="Q146" s="828"/>
      <c r="R146" s="828"/>
      <c r="S146" s="828"/>
      <c r="T146" s="828"/>
      <c r="U146" s="828"/>
      <c r="V146" s="828"/>
      <c r="W146" s="828"/>
      <c r="X146" s="828"/>
      <c r="Y146" s="828"/>
      <c r="Z146" s="828"/>
    </row>
    <row r="147" spans="1:26" ht="13.5" customHeight="1">
      <c r="A147" s="1341"/>
      <c r="B147" s="1342"/>
      <c r="C147" s="65"/>
      <c r="D147" s="221"/>
      <c r="E147" s="221"/>
      <c r="F147" s="221"/>
      <c r="G147" s="833"/>
      <c r="H147" s="593"/>
      <c r="I147" s="1">
        <f t="shared" si="5"/>
        <v>0</v>
      </c>
      <c r="J147" s="1326"/>
      <c r="K147" s="1327"/>
      <c r="L147" s="1328"/>
      <c r="M147" s="828"/>
      <c r="N147" s="828"/>
      <c r="O147" s="828"/>
      <c r="P147" s="828"/>
      <c r="Q147" s="828"/>
      <c r="R147" s="828"/>
      <c r="S147" s="828"/>
      <c r="T147" s="828"/>
      <c r="U147" s="828"/>
      <c r="V147" s="828"/>
      <c r="W147" s="828"/>
      <c r="X147" s="828"/>
      <c r="Y147" s="828"/>
      <c r="Z147" s="828"/>
    </row>
    <row r="148" spans="1:26" ht="13.5" customHeight="1">
      <c r="A148" s="1341"/>
      <c r="B148" s="1342"/>
      <c r="C148" s="65"/>
      <c r="D148" s="221"/>
      <c r="E148" s="221"/>
      <c r="F148" s="221"/>
      <c r="G148" s="833"/>
      <c r="H148" s="593"/>
      <c r="I148" s="1">
        <f t="shared" si="5"/>
        <v>0</v>
      </c>
      <c r="J148" s="1326"/>
      <c r="K148" s="1327"/>
      <c r="L148" s="1328"/>
      <c r="M148" s="828"/>
      <c r="N148" s="828"/>
      <c r="O148" s="828"/>
      <c r="P148" s="828"/>
      <c r="Q148" s="828"/>
      <c r="R148" s="828"/>
      <c r="S148" s="828"/>
      <c r="T148" s="828"/>
      <c r="U148" s="828"/>
      <c r="V148" s="828"/>
      <c r="W148" s="828"/>
      <c r="X148" s="828"/>
      <c r="Y148" s="828"/>
      <c r="Z148" s="828"/>
    </row>
    <row r="149" spans="1:26" ht="13.5" customHeight="1">
      <c r="A149" s="1341"/>
      <c r="B149" s="1342"/>
      <c r="C149" s="65"/>
      <c r="D149" s="221"/>
      <c r="E149" s="221"/>
      <c r="F149" s="221"/>
      <c r="G149" s="833"/>
      <c r="H149" s="593"/>
      <c r="I149" s="1">
        <f t="shared" si="5"/>
        <v>0</v>
      </c>
      <c r="J149" s="1326"/>
      <c r="K149" s="1327"/>
      <c r="L149" s="1328"/>
      <c r="M149" s="828"/>
      <c r="N149" s="828"/>
      <c r="O149" s="828"/>
      <c r="P149" s="828"/>
      <c r="Q149" s="828"/>
      <c r="R149" s="828"/>
      <c r="S149" s="828"/>
      <c r="T149" s="828"/>
      <c r="U149" s="828"/>
      <c r="V149" s="828"/>
      <c r="W149" s="828"/>
      <c r="X149" s="828"/>
      <c r="Y149" s="828"/>
      <c r="Z149" s="828"/>
    </row>
    <row r="150" spans="1:26" ht="13.5" customHeight="1">
      <c r="A150" s="1341"/>
      <c r="B150" s="1342"/>
      <c r="C150" s="65"/>
      <c r="D150" s="221"/>
      <c r="E150" s="221"/>
      <c r="F150" s="221"/>
      <c r="G150" s="833"/>
      <c r="H150" s="593"/>
      <c r="I150" s="1">
        <f t="shared" si="5"/>
        <v>0</v>
      </c>
      <c r="J150" s="1422"/>
      <c r="K150" s="1423"/>
      <c r="L150" s="1424"/>
      <c r="M150" s="828"/>
      <c r="N150" s="828"/>
      <c r="O150" s="828"/>
      <c r="P150" s="828"/>
      <c r="Q150" s="828"/>
      <c r="R150" s="828"/>
      <c r="S150" s="828"/>
      <c r="T150" s="828"/>
      <c r="U150" s="828"/>
      <c r="V150" s="828"/>
      <c r="W150" s="828"/>
      <c r="X150" s="828"/>
      <c r="Y150" s="828"/>
      <c r="Z150" s="828"/>
    </row>
    <row r="151" spans="1:26" ht="13.5" customHeight="1" thickBot="1">
      <c r="A151" s="1329" t="s">
        <v>31</v>
      </c>
      <c r="B151" s="1330"/>
      <c r="C151" s="542"/>
      <c r="D151" s="542"/>
      <c r="E151" s="542"/>
      <c r="F151" s="542">
        <f>SUM(F92:F150)</f>
        <v>0</v>
      </c>
      <c r="G151" s="563">
        <f>SUM(G92:G150)</f>
        <v>0</v>
      </c>
      <c r="H151" s="544">
        <f>SUM(H92:H150)</f>
        <v>0</v>
      </c>
      <c r="I151" s="544">
        <f>SUM(I92:I150)</f>
        <v>0</v>
      </c>
      <c r="J151" s="1416"/>
      <c r="K151" s="1417"/>
      <c r="L151" s="1418"/>
      <c r="M151" s="828"/>
      <c r="N151" s="828"/>
      <c r="O151" s="828"/>
      <c r="P151" s="828"/>
      <c r="Q151" s="828"/>
      <c r="R151" s="828"/>
      <c r="S151" s="828"/>
      <c r="T151" s="828"/>
      <c r="U151" s="828"/>
      <c r="V151" s="828"/>
      <c r="W151" s="828"/>
      <c r="X151" s="828"/>
      <c r="Y151" s="828"/>
      <c r="Z151" s="828"/>
    </row>
    <row r="152" spans="1:26" ht="16.5" customHeight="1" thickTop="1">
      <c r="A152" s="1045"/>
      <c r="B152" s="1048" t="s">
        <v>515</v>
      </c>
      <c r="C152" s="1047" t="s">
        <v>514</v>
      </c>
      <c r="D152"/>
      <c r="F152" s="1046"/>
      <c r="G152" s="1046"/>
      <c r="H152" s="1046"/>
      <c r="I152" s="1046"/>
      <c r="M152" s="828"/>
      <c r="N152" s="828"/>
      <c r="O152" s="828"/>
      <c r="P152" s="828"/>
      <c r="Q152" s="828"/>
      <c r="R152" s="828"/>
      <c r="S152" s="828"/>
      <c r="T152" s="828"/>
      <c r="U152" s="828"/>
      <c r="V152" s="828"/>
      <c r="W152" s="828"/>
      <c r="X152" s="828"/>
      <c r="Y152" s="828"/>
      <c r="Z152" s="828"/>
    </row>
    <row r="153" spans="3:26" ht="15.75">
      <c r="C153" s="1047"/>
      <c r="M153" s="828"/>
      <c r="N153" s="828"/>
      <c r="O153" s="828"/>
      <c r="P153" s="828"/>
      <c r="Q153" s="828"/>
      <c r="R153" s="828"/>
      <c r="S153" s="828"/>
      <c r="T153" s="828"/>
      <c r="U153" s="828"/>
      <c r="V153" s="828"/>
      <c r="W153" s="828"/>
      <c r="X153" s="828"/>
      <c r="Y153" s="828"/>
      <c r="Z153" s="828"/>
    </row>
    <row r="154" spans="13:26" ht="12.75">
      <c r="M154" s="828"/>
      <c r="N154" s="828"/>
      <c r="O154" s="828"/>
      <c r="P154" s="828"/>
      <c r="Q154" s="828"/>
      <c r="R154" s="828"/>
      <c r="S154" s="828"/>
      <c r="T154" s="828"/>
      <c r="U154" s="828"/>
      <c r="V154" s="828"/>
      <c r="W154" s="828"/>
      <c r="X154" s="828"/>
      <c r="Y154" s="828"/>
      <c r="Z154" s="828"/>
    </row>
    <row r="155" spans="13:26" ht="12.75">
      <c r="M155" s="828"/>
      <c r="N155" s="828"/>
      <c r="O155" s="828"/>
      <c r="P155" s="828"/>
      <c r="Q155" s="828"/>
      <c r="R155" s="828"/>
      <c r="S155" s="828"/>
      <c r="T155" s="828"/>
      <c r="U155" s="828"/>
      <c r="V155" s="828"/>
      <c r="W155" s="828"/>
      <c r="X155" s="828"/>
      <c r="Y155" s="828"/>
      <c r="Z155" s="828"/>
    </row>
    <row r="156" spans="13:26" ht="12.75">
      <c r="M156" s="828"/>
      <c r="N156" s="828"/>
      <c r="O156" s="828"/>
      <c r="P156" s="828"/>
      <c r="Q156" s="828"/>
      <c r="R156" s="828"/>
      <c r="S156" s="828"/>
      <c r="T156" s="828"/>
      <c r="U156" s="828"/>
      <c r="V156" s="828"/>
      <c r="W156" s="828"/>
      <c r="X156" s="828"/>
      <c r="Y156" s="828"/>
      <c r="Z156" s="828"/>
    </row>
    <row r="157" spans="13:26" ht="12.75">
      <c r="M157" s="828"/>
      <c r="N157" s="828"/>
      <c r="O157" s="828"/>
      <c r="P157" s="828"/>
      <c r="Q157" s="828"/>
      <c r="R157" s="828"/>
      <c r="S157" s="828"/>
      <c r="T157" s="828"/>
      <c r="U157" s="828"/>
      <c r="V157" s="828"/>
      <c r="W157" s="828"/>
      <c r="X157" s="828"/>
      <c r="Y157" s="828"/>
      <c r="Z157" s="828"/>
    </row>
    <row r="158" spans="13:26" ht="12.75">
      <c r="M158" s="828"/>
      <c r="N158" s="828"/>
      <c r="O158" s="828"/>
      <c r="P158" s="828"/>
      <c r="Q158" s="828"/>
      <c r="R158" s="828"/>
      <c r="S158" s="828"/>
      <c r="T158" s="828"/>
      <c r="U158" s="828"/>
      <c r="V158" s="828"/>
      <c r="W158" s="828"/>
      <c r="X158" s="828"/>
      <c r="Y158" s="828"/>
      <c r="Z158" s="828"/>
    </row>
    <row r="159" spans="13:26" ht="12.75">
      <c r="M159" s="828"/>
      <c r="N159" s="828"/>
      <c r="O159" s="828"/>
      <c r="P159" s="828"/>
      <c r="Q159" s="828"/>
      <c r="R159" s="828"/>
      <c r="S159" s="828"/>
      <c r="T159" s="828"/>
      <c r="U159" s="828"/>
      <c r="V159" s="828"/>
      <c r="W159" s="828"/>
      <c r="X159" s="828"/>
      <c r="Y159" s="828"/>
      <c r="Z159" s="828"/>
    </row>
    <row r="160" spans="13:26" ht="12.75">
      <c r="M160" s="828"/>
      <c r="N160" s="828"/>
      <c r="O160" s="828"/>
      <c r="P160" s="828"/>
      <c r="Q160" s="828"/>
      <c r="R160" s="828"/>
      <c r="S160" s="828"/>
      <c r="T160" s="828"/>
      <c r="U160" s="828"/>
      <c r="V160" s="828"/>
      <c r="W160" s="828"/>
      <c r="X160" s="828"/>
      <c r="Y160" s="828"/>
      <c r="Z160" s="828"/>
    </row>
    <row r="161" spans="13:26" ht="12.75">
      <c r="M161" s="828"/>
      <c r="N161" s="828"/>
      <c r="O161" s="828"/>
      <c r="P161" s="828"/>
      <c r="Q161" s="828"/>
      <c r="R161" s="828"/>
      <c r="S161" s="828"/>
      <c r="T161" s="828"/>
      <c r="U161" s="828"/>
      <c r="V161" s="828"/>
      <c r="W161" s="828"/>
      <c r="X161" s="828"/>
      <c r="Y161" s="828"/>
      <c r="Z161" s="828"/>
    </row>
    <row r="162" spans="13:26" ht="12.75">
      <c r="M162" s="828"/>
      <c r="N162" s="828"/>
      <c r="O162" s="828"/>
      <c r="P162" s="828"/>
      <c r="Q162" s="828"/>
      <c r="R162" s="828"/>
      <c r="S162" s="828"/>
      <c r="T162" s="828"/>
      <c r="U162" s="828"/>
      <c r="V162" s="828"/>
      <c r="W162" s="828"/>
      <c r="X162" s="828"/>
      <c r="Y162" s="828"/>
      <c r="Z162" s="828"/>
    </row>
    <row r="163" spans="13:26" ht="12.75">
      <c r="M163" s="828"/>
      <c r="N163" s="828"/>
      <c r="O163" s="828"/>
      <c r="P163" s="828"/>
      <c r="Q163" s="828"/>
      <c r="R163" s="828"/>
      <c r="S163" s="828"/>
      <c r="T163" s="828"/>
      <c r="U163" s="828"/>
      <c r="V163" s="828"/>
      <c r="W163" s="828"/>
      <c r="X163" s="828"/>
      <c r="Y163" s="828"/>
      <c r="Z163" s="828"/>
    </row>
    <row r="164" spans="13:26" ht="12.75">
      <c r="M164" s="828"/>
      <c r="N164" s="828"/>
      <c r="O164" s="828"/>
      <c r="P164" s="828"/>
      <c r="Q164" s="828"/>
      <c r="R164" s="828"/>
      <c r="S164" s="828"/>
      <c r="T164" s="828"/>
      <c r="U164" s="828"/>
      <c r="V164" s="828"/>
      <c r="W164" s="828"/>
      <c r="X164" s="828"/>
      <c r="Y164" s="828"/>
      <c r="Z164" s="828"/>
    </row>
    <row r="165" spans="13:26" ht="12.75">
      <c r="M165" s="828"/>
      <c r="N165" s="828"/>
      <c r="O165" s="828"/>
      <c r="P165" s="828"/>
      <c r="Q165" s="828"/>
      <c r="R165" s="828"/>
      <c r="S165" s="828"/>
      <c r="T165" s="828"/>
      <c r="U165" s="828"/>
      <c r="V165" s="828"/>
      <c r="W165" s="828"/>
      <c r="X165" s="828"/>
      <c r="Y165" s="828"/>
      <c r="Z165" s="828"/>
    </row>
    <row r="166" spans="13:26" ht="12.75">
      <c r="M166" s="828"/>
      <c r="N166" s="828"/>
      <c r="O166" s="828"/>
      <c r="P166" s="828"/>
      <c r="Q166" s="828"/>
      <c r="R166" s="828"/>
      <c r="S166" s="828"/>
      <c r="T166" s="828"/>
      <c r="U166" s="828"/>
      <c r="V166" s="828"/>
      <c r="W166" s="828"/>
      <c r="X166" s="828"/>
      <c r="Y166" s="828"/>
      <c r="Z166" s="828"/>
    </row>
    <row r="167" spans="13:26" ht="12.75">
      <c r="M167" s="828"/>
      <c r="N167" s="828"/>
      <c r="O167" s="828"/>
      <c r="P167" s="828"/>
      <c r="Q167" s="828"/>
      <c r="R167" s="828"/>
      <c r="S167" s="828"/>
      <c r="T167" s="828"/>
      <c r="U167" s="828"/>
      <c r="V167" s="828"/>
      <c r="W167" s="828"/>
      <c r="X167" s="828"/>
      <c r="Y167" s="828"/>
      <c r="Z167" s="828"/>
    </row>
    <row r="168" spans="13:26" ht="12.75">
      <c r="M168" s="828"/>
      <c r="N168" s="828"/>
      <c r="O168" s="828"/>
      <c r="P168" s="828"/>
      <c r="Q168" s="828"/>
      <c r="R168" s="828"/>
      <c r="S168" s="828"/>
      <c r="T168" s="828"/>
      <c r="U168" s="828"/>
      <c r="V168" s="828"/>
      <c r="W168" s="828"/>
      <c r="X168" s="828"/>
      <c r="Y168" s="828"/>
      <c r="Z168" s="828"/>
    </row>
    <row r="169" spans="13:26" ht="12.75">
      <c r="M169" s="828"/>
      <c r="N169" s="828"/>
      <c r="O169" s="828"/>
      <c r="P169" s="828"/>
      <c r="Q169" s="828"/>
      <c r="R169" s="828"/>
      <c r="S169" s="828"/>
      <c r="T169" s="828"/>
      <c r="U169" s="828"/>
      <c r="V169" s="828"/>
      <c r="W169" s="828"/>
      <c r="X169" s="828"/>
      <c r="Y169" s="828"/>
      <c r="Z169" s="828"/>
    </row>
    <row r="170" spans="13:26" ht="12.75">
      <c r="M170" s="828"/>
      <c r="N170" s="828"/>
      <c r="O170" s="828"/>
      <c r="P170" s="828"/>
      <c r="Q170" s="828"/>
      <c r="R170" s="828"/>
      <c r="S170" s="828"/>
      <c r="T170" s="828"/>
      <c r="U170" s="828"/>
      <c r="V170" s="828"/>
      <c r="W170" s="828"/>
      <c r="X170" s="828"/>
      <c r="Y170" s="828"/>
      <c r="Z170" s="828"/>
    </row>
    <row r="171" spans="13:26" ht="12.75">
      <c r="M171" s="828"/>
      <c r="N171" s="828"/>
      <c r="O171" s="828"/>
      <c r="P171" s="828"/>
      <c r="Q171" s="828"/>
      <c r="R171" s="828"/>
      <c r="S171" s="828"/>
      <c r="T171" s="828"/>
      <c r="U171" s="828"/>
      <c r="V171" s="828"/>
      <c r="W171" s="828"/>
      <c r="X171" s="828"/>
      <c r="Y171" s="828"/>
      <c r="Z171" s="828"/>
    </row>
    <row r="172" spans="13:26" ht="12.75">
      <c r="M172" s="828"/>
      <c r="N172" s="828"/>
      <c r="O172" s="828"/>
      <c r="P172" s="828"/>
      <c r="Q172" s="828"/>
      <c r="R172" s="828"/>
      <c r="S172" s="828"/>
      <c r="T172" s="828"/>
      <c r="U172" s="828"/>
      <c r="V172" s="828"/>
      <c r="W172" s="828"/>
      <c r="X172" s="828"/>
      <c r="Y172" s="828"/>
      <c r="Z172" s="828"/>
    </row>
    <row r="173" spans="13:26" ht="12.75">
      <c r="M173" s="828"/>
      <c r="N173" s="828"/>
      <c r="O173" s="828"/>
      <c r="P173" s="828"/>
      <c r="Q173" s="828"/>
      <c r="R173" s="828"/>
      <c r="S173" s="828"/>
      <c r="T173" s="828"/>
      <c r="U173" s="828"/>
      <c r="V173" s="828"/>
      <c r="W173" s="828"/>
      <c r="X173" s="828"/>
      <c r="Y173" s="828"/>
      <c r="Z173" s="828"/>
    </row>
    <row r="174" spans="13:26" ht="12.75">
      <c r="M174" s="828"/>
      <c r="N174" s="828"/>
      <c r="O174" s="828"/>
      <c r="P174" s="828"/>
      <c r="Q174" s="828"/>
      <c r="R174" s="828"/>
      <c r="S174" s="828"/>
      <c r="T174" s="828"/>
      <c r="U174" s="828"/>
      <c r="V174" s="828"/>
      <c r="W174" s="828"/>
      <c r="X174" s="828"/>
      <c r="Y174" s="828"/>
      <c r="Z174" s="828"/>
    </row>
    <row r="175" spans="13:26" ht="12.75">
      <c r="M175" s="828"/>
      <c r="N175" s="828"/>
      <c r="O175" s="828"/>
      <c r="P175" s="828"/>
      <c r="Q175" s="828"/>
      <c r="R175" s="828"/>
      <c r="S175" s="828"/>
      <c r="T175" s="828"/>
      <c r="U175" s="828"/>
      <c r="V175" s="828"/>
      <c r="W175" s="828"/>
      <c r="X175" s="828"/>
      <c r="Y175" s="828"/>
      <c r="Z175" s="828"/>
    </row>
    <row r="176" spans="13:26" ht="12.75">
      <c r="M176" s="828"/>
      <c r="N176" s="828"/>
      <c r="O176" s="828"/>
      <c r="P176" s="828"/>
      <c r="Q176" s="828"/>
      <c r="R176" s="828"/>
      <c r="S176" s="828"/>
      <c r="T176" s="828"/>
      <c r="U176" s="828"/>
      <c r="V176" s="828"/>
      <c r="W176" s="828"/>
      <c r="X176" s="828"/>
      <c r="Y176" s="828"/>
      <c r="Z176" s="828"/>
    </row>
    <row r="177" spans="13:26" ht="12.75">
      <c r="M177" s="828"/>
      <c r="N177" s="828"/>
      <c r="O177" s="828"/>
      <c r="P177" s="828"/>
      <c r="Q177" s="828"/>
      <c r="R177" s="828"/>
      <c r="S177" s="828"/>
      <c r="T177" s="828"/>
      <c r="U177" s="828"/>
      <c r="V177" s="828"/>
      <c r="W177" s="828"/>
      <c r="X177" s="828"/>
      <c r="Y177" s="828"/>
      <c r="Z177" s="828"/>
    </row>
    <row r="178" spans="13:26" ht="12.75">
      <c r="M178" s="828"/>
      <c r="N178" s="828"/>
      <c r="O178" s="828"/>
      <c r="P178" s="828"/>
      <c r="Q178" s="828"/>
      <c r="R178" s="828"/>
      <c r="S178" s="828"/>
      <c r="T178" s="828"/>
      <c r="U178" s="828"/>
      <c r="V178" s="828"/>
      <c r="W178" s="828"/>
      <c r="X178" s="828"/>
      <c r="Y178" s="828"/>
      <c r="Z178" s="828"/>
    </row>
    <row r="179" spans="13:26" ht="12.75">
      <c r="M179" s="828"/>
      <c r="N179" s="828"/>
      <c r="O179" s="828"/>
      <c r="P179" s="828"/>
      <c r="Q179" s="828"/>
      <c r="R179" s="828"/>
      <c r="S179" s="828"/>
      <c r="T179" s="828"/>
      <c r="U179" s="828"/>
      <c r="V179" s="828"/>
      <c r="W179" s="828"/>
      <c r="X179" s="828"/>
      <c r="Y179" s="828"/>
      <c r="Z179" s="828"/>
    </row>
    <row r="180" spans="13:26" ht="12.75">
      <c r="M180" s="828"/>
      <c r="N180" s="828"/>
      <c r="O180" s="828"/>
      <c r="P180" s="828"/>
      <c r="Q180" s="828"/>
      <c r="R180" s="828"/>
      <c r="S180" s="828"/>
      <c r="T180" s="828"/>
      <c r="U180" s="828"/>
      <c r="V180" s="828"/>
      <c r="W180" s="828"/>
      <c r="X180" s="828"/>
      <c r="Y180" s="828"/>
      <c r="Z180" s="828"/>
    </row>
    <row r="181" spans="13:26" ht="12.75">
      <c r="M181" s="828"/>
      <c r="N181" s="828"/>
      <c r="O181" s="828"/>
      <c r="P181" s="828"/>
      <c r="Q181" s="828"/>
      <c r="R181" s="828"/>
      <c r="S181" s="828"/>
      <c r="T181" s="828"/>
      <c r="U181" s="828"/>
      <c r="V181" s="828"/>
      <c r="W181" s="828"/>
      <c r="X181" s="828"/>
      <c r="Y181" s="828"/>
      <c r="Z181" s="828"/>
    </row>
    <row r="182" spans="13:26" ht="12.75">
      <c r="M182" s="828"/>
      <c r="N182" s="828"/>
      <c r="O182" s="828"/>
      <c r="P182" s="828"/>
      <c r="Q182" s="828"/>
      <c r="R182" s="828"/>
      <c r="S182" s="828"/>
      <c r="T182" s="828"/>
      <c r="U182" s="828"/>
      <c r="V182" s="828"/>
      <c r="W182" s="828"/>
      <c r="X182" s="828"/>
      <c r="Y182" s="828"/>
      <c r="Z182" s="828"/>
    </row>
    <row r="183" spans="13:26" ht="12.75">
      <c r="M183" s="828"/>
      <c r="N183" s="828"/>
      <c r="O183" s="828"/>
      <c r="P183" s="828"/>
      <c r="Q183" s="828"/>
      <c r="R183" s="828"/>
      <c r="S183" s="828"/>
      <c r="T183" s="828"/>
      <c r="U183" s="828"/>
      <c r="V183" s="828"/>
      <c r="W183" s="828"/>
      <c r="X183" s="828"/>
      <c r="Y183" s="828"/>
      <c r="Z183" s="828"/>
    </row>
    <row r="184" spans="13:26" ht="12.75">
      <c r="M184" s="828"/>
      <c r="N184" s="828"/>
      <c r="O184" s="828"/>
      <c r="P184" s="828"/>
      <c r="Q184" s="828"/>
      <c r="R184" s="828"/>
      <c r="S184" s="828"/>
      <c r="T184" s="828"/>
      <c r="U184" s="828"/>
      <c r="V184" s="828"/>
      <c r="W184" s="828"/>
      <c r="X184" s="828"/>
      <c r="Y184" s="828"/>
      <c r="Z184" s="828"/>
    </row>
    <row r="185" spans="13:26" ht="12.75">
      <c r="M185" s="828"/>
      <c r="N185" s="828"/>
      <c r="O185" s="828"/>
      <c r="P185" s="828"/>
      <c r="Q185" s="828"/>
      <c r="R185" s="828"/>
      <c r="S185" s="828"/>
      <c r="T185" s="828"/>
      <c r="U185" s="828"/>
      <c r="V185" s="828"/>
      <c r="W185" s="828"/>
      <c r="X185" s="828"/>
      <c r="Y185" s="828"/>
      <c r="Z185" s="828"/>
    </row>
    <row r="186" spans="13:26" ht="12.75">
      <c r="M186" s="828"/>
      <c r="N186" s="828"/>
      <c r="O186" s="828"/>
      <c r="P186" s="828"/>
      <c r="Q186" s="828"/>
      <c r="R186" s="828"/>
      <c r="S186" s="828"/>
      <c r="T186" s="828"/>
      <c r="U186" s="828"/>
      <c r="V186" s="828"/>
      <c r="W186" s="828"/>
      <c r="X186" s="828"/>
      <c r="Y186" s="828"/>
      <c r="Z186" s="828"/>
    </row>
    <row r="187" spans="13:26" ht="12.75">
      <c r="M187" s="828"/>
      <c r="N187" s="828"/>
      <c r="O187" s="828"/>
      <c r="P187" s="828"/>
      <c r="Q187" s="828"/>
      <c r="R187" s="828"/>
      <c r="S187" s="828"/>
      <c r="T187" s="828"/>
      <c r="U187" s="828"/>
      <c r="V187" s="828"/>
      <c r="W187" s="828"/>
      <c r="X187" s="828"/>
      <c r="Y187" s="828"/>
      <c r="Z187" s="828"/>
    </row>
    <row r="188" spans="13:26" ht="12.75">
      <c r="M188" s="828"/>
      <c r="N188" s="828"/>
      <c r="O188" s="828"/>
      <c r="P188" s="828"/>
      <c r="Q188" s="828"/>
      <c r="R188" s="828"/>
      <c r="S188" s="828"/>
      <c r="T188" s="828"/>
      <c r="U188" s="828"/>
      <c r="V188" s="828"/>
      <c r="W188" s="828"/>
      <c r="X188" s="828"/>
      <c r="Y188" s="828"/>
      <c r="Z188" s="828"/>
    </row>
    <row r="189" spans="13:26" ht="12.75">
      <c r="M189" s="828"/>
      <c r="N189" s="828"/>
      <c r="O189" s="828"/>
      <c r="P189" s="828"/>
      <c r="Q189" s="828"/>
      <c r="R189" s="828"/>
      <c r="S189" s="828"/>
      <c r="T189" s="828"/>
      <c r="U189" s="828"/>
      <c r="V189" s="828"/>
      <c r="W189" s="828"/>
      <c r="X189" s="828"/>
      <c r="Y189" s="828"/>
      <c r="Z189" s="828"/>
    </row>
    <row r="190" spans="13:26" ht="12.75">
      <c r="M190" s="828"/>
      <c r="N190" s="828"/>
      <c r="O190" s="828"/>
      <c r="P190" s="828"/>
      <c r="Q190" s="828"/>
      <c r="R190" s="828"/>
      <c r="S190" s="828"/>
      <c r="T190" s="828"/>
      <c r="U190" s="828"/>
      <c r="V190" s="828"/>
      <c r="W190" s="828"/>
      <c r="X190" s="828"/>
      <c r="Y190" s="828"/>
      <c r="Z190" s="828"/>
    </row>
    <row r="191" spans="13:26" ht="12.75">
      <c r="M191" s="828"/>
      <c r="N191" s="828"/>
      <c r="O191" s="828"/>
      <c r="P191" s="828"/>
      <c r="Q191" s="828"/>
      <c r="R191" s="828"/>
      <c r="S191" s="828"/>
      <c r="T191" s="828"/>
      <c r="U191" s="828"/>
      <c r="V191" s="828"/>
      <c r="W191" s="828"/>
      <c r="X191" s="828"/>
      <c r="Y191" s="828"/>
      <c r="Z191" s="828"/>
    </row>
    <row r="192" spans="13:26" ht="12.75">
      <c r="M192" s="828"/>
      <c r="N192" s="828"/>
      <c r="O192" s="828"/>
      <c r="P192" s="828"/>
      <c r="Q192" s="828"/>
      <c r="R192" s="828"/>
      <c r="S192" s="828"/>
      <c r="T192" s="828"/>
      <c r="U192" s="828"/>
      <c r="V192" s="828"/>
      <c r="W192" s="828"/>
      <c r="X192" s="828"/>
      <c r="Y192" s="828"/>
      <c r="Z192" s="828"/>
    </row>
    <row r="193" spans="13:26" ht="12.75">
      <c r="M193" s="828"/>
      <c r="N193" s="828"/>
      <c r="O193" s="828"/>
      <c r="P193" s="828"/>
      <c r="Q193" s="828"/>
      <c r="R193" s="828"/>
      <c r="S193" s="828"/>
      <c r="T193" s="828"/>
      <c r="U193" s="828"/>
      <c r="V193" s="828"/>
      <c r="W193" s="828"/>
      <c r="X193" s="828"/>
      <c r="Y193" s="828"/>
      <c r="Z193" s="828"/>
    </row>
    <row r="194" spans="13:26" ht="12.75">
      <c r="M194" s="828"/>
      <c r="N194" s="828"/>
      <c r="O194" s="828"/>
      <c r="P194" s="828"/>
      <c r="Q194" s="828"/>
      <c r="R194" s="828"/>
      <c r="S194" s="828"/>
      <c r="T194" s="828"/>
      <c r="U194" s="828"/>
      <c r="V194" s="828"/>
      <c r="W194" s="828"/>
      <c r="X194" s="828"/>
      <c r="Y194" s="828"/>
      <c r="Z194" s="828"/>
    </row>
    <row r="195" spans="13:26" ht="12.75">
      <c r="M195" s="828"/>
      <c r="N195" s="828"/>
      <c r="O195" s="828"/>
      <c r="P195" s="828"/>
      <c r="Q195" s="828"/>
      <c r="R195" s="828"/>
      <c r="S195" s="828"/>
      <c r="T195" s="828"/>
      <c r="U195" s="828"/>
      <c r="V195" s="828"/>
      <c r="W195" s="828"/>
      <c r="X195" s="828"/>
      <c r="Y195" s="828"/>
      <c r="Z195" s="828"/>
    </row>
    <row r="196" spans="13:26" ht="12.75">
      <c r="M196" s="828"/>
      <c r="N196" s="828"/>
      <c r="O196" s="828"/>
      <c r="P196" s="828"/>
      <c r="Q196" s="828"/>
      <c r="R196" s="828"/>
      <c r="S196" s="828"/>
      <c r="T196" s="828"/>
      <c r="U196" s="828"/>
      <c r="V196" s="828"/>
      <c r="W196" s="828"/>
      <c r="X196" s="828"/>
      <c r="Y196" s="828"/>
      <c r="Z196" s="828"/>
    </row>
    <row r="197" spans="13:26" ht="12.75">
      <c r="M197" s="828"/>
      <c r="N197" s="828"/>
      <c r="O197" s="828"/>
      <c r="P197" s="828"/>
      <c r="Q197" s="828"/>
      <c r="R197" s="828"/>
      <c r="S197" s="828"/>
      <c r="T197" s="828"/>
      <c r="U197" s="828"/>
      <c r="V197" s="828"/>
      <c r="W197" s="828"/>
      <c r="X197" s="828"/>
      <c r="Y197" s="828"/>
      <c r="Z197" s="828"/>
    </row>
    <row r="198" spans="13:26" ht="12.75">
      <c r="M198" s="828"/>
      <c r="N198" s="828"/>
      <c r="O198" s="828"/>
      <c r="P198" s="828"/>
      <c r="Q198" s="828"/>
      <c r="R198" s="828"/>
      <c r="S198" s="828"/>
      <c r="T198" s="828"/>
      <c r="U198" s="828"/>
      <c r="V198" s="828"/>
      <c r="W198" s="828"/>
      <c r="X198" s="828"/>
      <c r="Y198" s="828"/>
      <c r="Z198" s="828"/>
    </row>
    <row r="199" spans="13:26" ht="12.75">
      <c r="M199" s="828"/>
      <c r="N199" s="828"/>
      <c r="O199" s="828"/>
      <c r="P199" s="828"/>
      <c r="Q199" s="828"/>
      <c r="R199" s="828"/>
      <c r="S199" s="828"/>
      <c r="T199" s="828"/>
      <c r="U199" s="828"/>
      <c r="V199" s="828"/>
      <c r="W199" s="828"/>
      <c r="X199" s="828"/>
      <c r="Y199" s="828"/>
      <c r="Z199" s="828"/>
    </row>
    <row r="200" spans="13:26" ht="12.75">
      <c r="M200" s="828"/>
      <c r="N200" s="828"/>
      <c r="O200" s="828"/>
      <c r="P200" s="828"/>
      <c r="Q200" s="828"/>
      <c r="R200" s="828"/>
      <c r="S200" s="828"/>
      <c r="T200" s="828"/>
      <c r="U200" s="828"/>
      <c r="V200" s="828"/>
      <c r="W200" s="828"/>
      <c r="X200" s="828"/>
      <c r="Y200" s="828"/>
      <c r="Z200" s="828"/>
    </row>
  </sheetData>
  <sheetProtection password="C356" sheet="1" objects="1" scenarios="1"/>
  <mergeCells count="195">
    <mergeCell ref="A123:B123"/>
    <mergeCell ref="A124:B124"/>
    <mergeCell ref="A125:B125"/>
    <mergeCell ref="A118:B118"/>
    <mergeCell ref="A100:B100"/>
    <mergeCell ref="A101:B101"/>
    <mergeCell ref="A102:B102"/>
    <mergeCell ref="A103:B103"/>
    <mergeCell ref="A128:B128"/>
    <mergeCell ref="A104:B104"/>
    <mergeCell ref="A105:B105"/>
    <mergeCell ref="A126:B126"/>
    <mergeCell ref="A127:B127"/>
    <mergeCell ref="A122:B122"/>
    <mergeCell ref="A129:B129"/>
    <mergeCell ref="J140:L140"/>
    <mergeCell ref="A66:B66"/>
    <mergeCell ref="A67:B67"/>
    <mergeCell ref="A68:B68"/>
    <mergeCell ref="A69:B69"/>
    <mergeCell ref="A74:B74"/>
    <mergeCell ref="A70:B70"/>
    <mergeCell ref="A71:B71"/>
    <mergeCell ref="A130:B130"/>
    <mergeCell ref="J151:L151"/>
    <mergeCell ref="J142:L142"/>
    <mergeCell ref="J147:L147"/>
    <mergeCell ref="J148:L148"/>
    <mergeCell ref="J149:L149"/>
    <mergeCell ref="J150:L150"/>
    <mergeCell ref="J143:L143"/>
    <mergeCell ref="J144:L144"/>
    <mergeCell ref="J145:L145"/>
    <mergeCell ref="J146:L146"/>
    <mergeCell ref="J132:L132"/>
    <mergeCell ref="J133:L133"/>
    <mergeCell ref="J134:L134"/>
    <mergeCell ref="J130:L130"/>
    <mergeCell ref="J139:L139"/>
    <mergeCell ref="J138:L138"/>
    <mergeCell ref="J135:L135"/>
    <mergeCell ref="J136:L136"/>
    <mergeCell ref="J137:L137"/>
    <mergeCell ref="J131:L131"/>
    <mergeCell ref="J122:L122"/>
    <mergeCell ref="J123:L123"/>
    <mergeCell ref="J124:L124"/>
    <mergeCell ref="J127:L127"/>
    <mergeCell ref="J128:L128"/>
    <mergeCell ref="J129:L129"/>
    <mergeCell ref="J125:L125"/>
    <mergeCell ref="J126:L126"/>
    <mergeCell ref="A149:B149"/>
    <mergeCell ref="A150:B150"/>
    <mergeCell ref="A64:B65"/>
    <mergeCell ref="A142:B142"/>
    <mergeCell ref="A143:B143"/>
    <mergeCell ref="A138:B138"/>
    <mergeCell ref="A139:B139"/>
    <mergeCell ref="A144:B144"/>
    <mergeCell ref="A147:B147"/>
    <mergeCell ref="A141:B141"/>
    <mergeCell ref="A131:B131"/>
    <mergeCell ref="A132:B132"/>
    <mergeCell ref="A148:B148"/>
    <mergeCell ref="A137:B137"/>
    <mergeCell ref="A140:B140"/>
    <mergeCell ref="A145:B145"/>
    <mergeCell ref="A146:B146"/>
    <mergeCell ref="A134:B134"/>
    <mergeCell ref="A135:B135"/>
    <mergeCell ref="A136:B136"/>
    <mergeCell ref="J95:L95"/>
    <mergeCell ref="A93:B93"/>
    <mergeCell ref="A119:B119"/>
    <mergeCell ref="A120:B120"/>
    <mergeCell ref="A121:B121"/>
    <mergeCell ref="A114:B114"/>
    <mergeCell ref="A115:B115"/>
    <mergeCell ref="A116:B116"/>
    <mergeCell ref="A117:B117"/>
    <mergeCell ref="J115:L115"/>
    <mergeCell ref="A112:B112"/>
    <mergeCell ref="A113:B113"/>
    <mergeCell ref="A95:B95"/>
    <mergeCell ref="J90:L90"/>
    <mergeCell ref="J91:L91"/>
    <mergeCell ref="J92:L92"/>
    <mergeCell ref="A92:B92"/>
    <mergeCell ref="J93:L93"/>
    <mergeCell ref="J94:L94"/>
    <mergeCell ref="A94:B94"/>
    <mergeCell ref="A106:B106"/>
    <mergeCell ref="A107:B107"/>
    <mergeCell ref="A108:B108"/>
    <mergeCell ref="A109:B109"/>
    <mergeCell ref="A110:B110"/>
    <mergeCell ref="A111:B111"/>
    <mergeCell ref="J87:L87"/>
    <mergeCell ref="J121:L121"/>
    <mergeCell ref="J116:L116"/>
    <mergeCell ref="J117:L117"/>
    <mergeCell ref="J118:L118"/>
    <mergeCell ref="J119:L119"/>
    <mergeCell ref="J120:L120"/>
    <mergeCell ref="J88:L88"/>
    <mergeCell ref="J104:L104"/>
    <mergeCell ref="J105:L105"/>
    <mergeCell ref="A84:B84"/>
    <mergeCell ref="A85:B85"/>
    <mergeCell ref="A83:B83"/>
    <mergeCell ref="J69:L69"/>
    <mergeCell ref="A73:B73"/>
    <mergeCell ref="A72:B72"/>
    <mergeCell ref="J80:L80"/>
    <mergeCell ref="J84:L84"/>
    <mergeCell ref="J85:L85"/>
    <mergeCell ref="J82:L82"/>
    <mergeCell ref="J83:L83"/>
    <mergeCell ref="J102:L102"/>
    <mergeCell ref="J103:L103"/>
    <mergeCell ref="A91:B91"/>
    <mergeCell ref="J86:L86"/>
    <mergeCell ref="A96:B96"/>
    <mergeCell ref="A97:B97"/>
    <mergeCell ref="A98:B98"/>
    <mergeCell ref="A99:B99"/>
    <mergeCell ref="J96:L96"/>
    <mergeCell ref="J110:L110"/>
    <mergeCell ref="J111:L111"/>
    <mergeCell ref="J112:L112"/>
    <mergeCell ref="J97:L97"/>
    <mergeCell ref="J98:L98"/>
    <mergeCell ref="J99:L99"/>
    <mergeCell ref="J100:L100"/>
    <mergeCell ref="G57:L57"/>
    <mergeCell ref="G58:L58"/>
    <mergeCell ref="G59:L59"/>
    <mergeCell ref="J101:L101"/>
    <mergeCell ref="J113:L113"/>
    <mergeCell ref="J114:L114"/>
    <mergeCell ref="J106:L106"/>
    <mergeCell ref="J107:L107"/>
    <mergeCell ref="J108:L108"/>
    <mergeCell ref="J109:L109"/>
    <mergeCell ref="I78:I79"/>
    <mergeCell ref="I64:I65"/>
    <mergeCell ref="J70:L70"/>
    <mergeCell ref="N4:P4"/>
    <mergeCell ref="A45:B45"/>
    <mergeCell ref="A47:L47"/>
    <mergeCell ref="J66:L66"/>
    <mergeCell ref="C64:C65"/>
    <mergeCell ref="G64:G65"/>
    <mergeCell ref="H64:H65"/>
    <mergeCell ref="A82:B82"/>
    <mergeCell ref="A81:B81"/>
    <mergeCell ref="A80:B80"/>
    <mergeCell ref="A78:B79"/>
    <mergeCell ref="J81:L81"/>
    <mergeCell ref="G60:L60"/>
    <mergeCell ref="G78:G79"/>
    <mergeCell ref="J78:L79"/>
    <mergeCell ref="G61:L61"/>
    <mergeCell ref="H78:H79"/>
    <mergeCell ref="J67:L67"/>
    <mergeCell ref="A1:L1"/>
    <mergeCell ref="A61:B61"/>
    <mergeCell ref="C78:C79"/>
    <mergeCell ref="J64:L65"/>
    <mergeCell ref="A75:L75"/>
    <mergeCell ref="J73:L73"/>
    <mergeCell ref="J74:L74"/>
    <mergeCell ref="J68:L68"/>
    <mergeCell ref="G48:L48"/>
    <mergeCell ref="A133:B133"/>
    <mergeCell ref="G50:L50"/>
    <mergeCell ref="G51:L51"/>
    <mergeCell ref="G52:L52"/>
    <mergeCell ref="A88:B88"/>
    <mergeCell ref="F64:F65"/>
    <mergeCell ref="D78:D79"/>
    <mergeCell ref="D64:D65"/>
    <mergeCell ref="J72:L72"/>
    <mergeCell ref="E64:E65"/>
    <mergeCell ref="J141:L141"/>
    <mergeCell ref="A151:B151"/>
    <mergeCell ref="A86:B86"/>
    <mergeCell ref="G49:L49"/>
    <mergeCell ref="G53:L53"/>
    <mergeCell ref="G54:L54"/>
    <mergeCell ref="G55:L55"/>
    <mergeCell ref="G56:L56"/>
    <mergeCell ref="J71:L71"/>
    <mergeCell ref="A87:B87"/>
  </mergeCells>
  <hyperlinks>
    <hyperlink ref="B152" location="IncExp_Depreciation" display="IncExp_Depreciation"/>
  </hyperlinks>
  <printOptions horizontalCentered="1"/>
  <pageMargins left="0.590551181102362" right="0.511811023622047" top="0.511811023622047" bottom="0.511811023622047" header="0.511811023622047" footer="0.236220472440945"/>
  <pageSetup cellComments="asDisplayed" fitToHeight="2" horizontalDpi="300" verticalDpi="300" orientation="portrait" scale="63" r:id="rId3"/>
  <headerFooter alignWithMargins="0">
    <oddFooter>&amp;L&amp;D&amp;CPage &amp;P of &amp;N&amp;RManitoba Agriculture, Food and Rural Initiatives
&amp;"Arial,Italic"Farm Management</oddFooter>
  </headerFooter>
  <rowBreaks count="1" manualBreakCount="1">
    <brk id="75" max="10" man="1"/>
  </rowBreaks>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J73"/>
  <sheetViews>
    <sheetView showGridLines="0" showZeros="0" zoomScale="85" zoomScaleNormal="85" zoomScalePageLayoutView="0" workbookViewId="0" topLeftCell="A1">
      <selection activeCell="G50" sqref="G50:H50"/>
    </sheetView>
  </sheetViews>
  <sheetFormatPr defaultColWidth="9.140625" defaultRowHeight="12.75"/>
  <cols>
    <col min="1" max="1" width="31.8515625" style="6" customWidth="1"/>
    <col min="2" max="2" width="10.00390625" style="6" customWidth="1"/>
    <col min="3" max="3" width="10.7109375" style="6" customWidth="1"/>
    <col min="4" max="4" width="10.00390625" style="6" customWidth="1"/>
    <col min="5" max="5" width="12.140625" style="6" customWidth="1"/>
    <col min="6" max="6" width="1.8515625" style="6" customWidth="1"/>
    <col min="7" max="7" width="23.8515625" style="6" customWidth="1"/>
    <col min="8" max="8" width="11.8515625" style="6" customWidth="1"/>
    <col min="9" max="9" width="13.140625" style="6" customWidth="1"/>
    <col min="10" max="10" width="9.140625" style="6" customWidth="1"/>
    <col min="11" max="11" width="9.7109375" style="6" bestFit="1" customWidth="1"/>
    <col min="12" max="12" width="10.140625" style="6" customWidth="1"/>
    <col min="13" max="13" width="9.140625" style="6" customWidth="1"/>
    <col min="14" max="14" width="10.57421875" style="6" customWidth="1"/>
    <col min="15" max="15" width="10.421875" style="6" customWidth="1"/>
    <col min="16" max="16384" width="9.140625" style="6" customWidth="1"/>
  </cols>
  <sheetData>
    <row r="1" spans="1:10" ht="16.5" customHeight="1">
      <c r="A1" s="1026" t="str">
        <f>'Pro-Forma NW'!F62</f>
        <v> </v>
      </c>
      <c r="B1" s="1481" t="s">
        <v>501</v>
      </c>
      <c r="C1" s="1481"/>
      <c r="D1" s="1481"/>
      <c r="E1" s="1481"/>
      <c r="F1" s="1481"/>
      <c r="G1" s="1481"/>
      <c r="H1" s="834"/>
      <c r="I1" s="835"/>
      <c r="J1" s="48"/>
    </row>
    <row r="2" spans="1:10" ht="4.5" customHeight="1" thickBot="1">
      <c r="A2" s="285"/>
      <c r="B2" s="7"/>
      <c r="C2" s="7"/>
      <c r="D2" s="7"/>
      <c r="E2" s="47"/>
      <c r="F2" s="47"/>
      <c r="G2" s="47"/>
      <c r="H2" s="47"/>
      <c r="I2" s="47"/>
      <c r="J2" s="8"/>
    </row>
    <row r="3" spans="1:9" ht="13.5" thickTop="1">
      <c r="A3" s="1485" t="s">
        <v>152</v>
      </c>
      <c r="B3" s="1486"/>
      <c r="C3" s="1486"/>
      <c r="D3" s="1486"/>
      <c r="E3" s="1487"/>
      <c r="G3" s="1485" t="s">
        <v>148</v>
      </c>
      <c r="H3" s="1494"/>
      <c r="I3" s="1495"/>
    </row>
    <row r="4" spans="1:9" ht="26.25" customHeight="1">
      <c r="A4" s="669" t="s">
        <v>7</v>
      </c>
      <c r="B4" s="66" t="s">
        <v>9</v>
      </c>
      <c r="C4" s="1002" t="s">
        <v>395</v>
      </c>
      <c r="D4" s="66" t="s">
        <v>149</v>
      </c>
      <c r="E4" s="570" t="s">
        <v>5</v>
      </c>
      <c r="G4" s="669" t="s">
        <v>7</v>
      </c>
      <c r="H4" s="602" t="s">
        <v>126</v>
      </c>
      <c r="I4" s="578" t="s">
        <v>127</v>
      </c>
    </row>
    <row r="5" spans="1:9" ht="12.75">
      <c r="A5" s="1003"/>
      <c r="B5" s="765"/>
      <c r="C5" s="766"/>
      <c r="D5" s="1219"/>
      <c r="E5" s="362">
        <f>B5*D5</f>
        <v>0</v>
      </c>
      <c r="G5" s="769"/>
      <c r="H5" s="568"/>
      <c r="I5" s="770"/>
    </row>
    <row r="6" spans="1:9" ht="12.75">
      <c r="A6" s="1004"/>
      <c r="B6" s="768"/>
      <c r="C6" s="766"/>
      <c r="D6" s="767"/>
      <c r="E6" s="87">
        <f aca="true" t="shared" si="0" ref="E6:E34">B6*D6</f>
        <v>0</v>
      </c>
      <c r="G6" s="771"/>
      <c r="H6" s="568"/>
      <c r="I6" s="772"/>
    </row>
    <row r="7" spans="1:9" ht="12.75">
      <c r="A7" s="1004"/>
      <c r="B7" s="768"/>
      <c r="C7" s="766"/>
      <c r="D7" s="767"/>
      <c r="E7" s="87">
        <f t="shared" si="0"/>
        <v>0</v>
      </c>
      <c r="G7" s="771"/>
      <c r="H7" s="568"/>
      <c r="I7" s="772"/>
    </row>
    <row r="8" spans="1:9" ht="12.75">
      <c r="A8" s="1004"/>
      <c r="B8" s="768"/>
      <c r="C8" s="766"/>
      <c r="D8" s="767"/>
      <c r="E8" s="87">
        <f t="shared" si="0"/>
        <v>0</v>
      </c>
      <c r="G8" s="771"/>
      <c r="H8" s="568"/>
      <c r="I8" s="772"/>
    </row>
    <row r="9" spans="1:9" ht="12.75">
      <c r="A9" s="1004"/>
      <c r="B9" s="768"/>
      <c r="C9" s="766"/>
      <c r="D9" s="767"/>
      <c r="E9" s="87">
        <f t="shared" si="0"/>
        <v>0</v>
      </c>
      <c r="G9" s="771"/>
      <c r="H9" s="568"/>
      <c r="I9" s="772"/>
    </row>
    <row r="10" spans="1:9" ht="12.75">
      <c r="A10" s="1004"/>
      <c r="B10" s="768"/>
      <c r="C10" s="766"/>
      <c r="D10" s="767"/>
      <c r="E10" s="87">
        <f t="shared" si="0"/>
        <v>0</v>
      </c>
      <c r="G10" s="771"/>
      <c r="H10" s="568"/>
      <c r="I10" s="772"/>
    </row>
    <row r="11" spans="1:9" ht="12.75">
      <c r="A11" s="1003"/>
      <c r="B11" s="768"/>
      <c r="C11" s="766"/>
      <c r="D11" s="767"/>
      <c r="E11" s="87">
        <f t="shared" si="0"/>
        <v>0</v>
      </c>
      <c r="G11" s="771"/>
      <c r="H11" s="568"/>
      <c r="I11" s="772"/>
    </row>
    <row r="12" spans="1:9" ht="12.75">
      <c r="A12" s="1004"/>
      <c r="B12" s="768"/>
      <c r="C12" s="766"/>
      <c r="D12" s="767"/>
      <c r="E12" s="87">
        <f t="shared" si="0"/>
        <v>0</v>
      </c>
      <c r="G12" s="771"/>
      <c r="H12" s="568"/>
      <c r="I12" s="772"/>
    </row>
    <row r="13" spans="1:9" ht="12.75">
      <c r="A13" s="1004"/>
      <c r="B13" s="768"/>
      <c r="C13" s="766"/>
      <c r="D13" s="767"/>
      <c r="E13" s="87">
        <f t="shared" si="0"/>
        <v>0</v>
      </c>
      <c r="G13" s="771"/>
      <c r="H13" s="568"/>
      <c r="I13" s="772"/>
    </row>
    <row r="14" spans="1:9" ht="12.75">
      <c r="A14" s="1004"/>
      <c r="B14" s="768"/>
      <c r="C14" s="766"/>
      <c r="D14" s="767"/>
      <c r="E14" s="87">
        <f t="shared" si="0"/>
        <v>0</v>
      </c>
      <c r="G14" s="771"/>
      <c r="H14" s="568"/>
      <c r="I14" s="772"/>
    </row>
    <row r="15" spans="1:9" ht="12.75">
      <c r="A15" s="1004"/>
      <c r="B15" s="768"/>
      <c r="C15" s="766"/>
      <c r="D15" s="767"/>
      <c r="E15" s="87">
        <f t="shared" si="0"/>
        <v>0</v>
      </c>
      <c r="G15" s="771"/>
      <c r="H15" s="568"/>
      <c r="I15" s="772"/>
    </row>
    <row r="16" spans="1:9" ht="12.75">
      <c r="A16" s="1004"/>
      <c r="B16" s="768"/>
      <c r="C16" s="766"/>
      <c r="D16" s="767"/>
      <c r="E16" s="87">
        <f t="shared" si="0"/>
        <v>0</v>
      </c>
      <c r="G16" s="771"/>
      <c r="H16" s="568"/>
      <c r="I16" s="772"/>
    </row>
    <row r="17" spans="1:9" ht="12.75">
      <c r="A17" s="1004"/>
      <c r="B17" s="768"/>
      <c r="C17" s="766"/>
      <c r="D17" s="767"/>
      <c r="E17" s="87">
        <f t="shared" si="0"/>
        <v>0</v>
      </c>
      <c r="G17" s="771"/>
      <c r="H17" s="568"/>
      <c r="I17" s="772"/>
    </row>
    <row r="18" spans="1:9" ht="12.75">
      <c r="A18" s="1004"/>
      <c r="B18" s="768"/>
      <c r="C18" s="766"/>
      <c r="D18" s="767"/>
      <c r="E18" s="87">
        <f t="shared" si="0"/>
        <v>0</v>
      </c>
      <c r="G18" s="771"/>
      <c r="H18" s="568"/>
      <c r="I18" s="772"/>
    </row>
    <row r="19" spans="1:9" ht="12.75">
      <c r="A19" s="1004"/>
      <c r="B19" s="768"/>
      <c r="C19" s="766"/>
      <c r="D19" s="767"/>
      <c r="E19" s="87">
        <f t="shared" si="0"/>
        <v>0</v>
      </c>
      <c r="G19" s="771"/>
      <c r="H19" s="568"/>
      <c r="I19" s="772"/>
    </row>
    <row r="20" spans="1:9" ht="12.75">
      <c r="A20" s="1004"/>
      <c r="B20" s="768"/>
      <c r="C20" s="766"/>
      <c r="D20" s="767"/>
      <c r="E20" s="87">
        <f t="shared" si="0"/>
        <v>0</v>
      </c>
      <c r="G20" s="771"/>
      <c r="H20" s="568"/>
      <c r="I20" s="772"/>
    </row>
    <row r="21" spans="1:9" ht="12.75">
      <c r="A21" s="1004"/>
      <c r="B21" s="768"/>
      <c r="C21" s="766"/>
      <c r="D21" s="767"/>
      <c r="E21" s="87">
        <f t="shared" si="0"/>
        <v>0</v>
      </c>
      <c r="G21" s="771"/>
      <c r="H21" s="568"/>
      <c r="I21" s="772"/>
    </row>
    <row r="22" spans="1:9" ht="12.75">
      <c r="A22" s="1004"/>
      <c r="B22" s="768"/>
      <c r="C22" s="766"/>
      <c r="D22" s="767"/>
      <c r="E22" s="87">
        <f t="shared" si="0"/>
        <v>0</v>
      </c>
      <c r="G22" s="771"/>
      <c r="H22" s="568"/>
      <c r="I22" s="772"/>
    </row>
    <row r="23" spans="1:9" ht="12.75">
      <c r="A23" s="1004"/>
      <c r="B23" s="768"/>
      <c r="C23" s="766"/>
      <c r="D23" s="767"/>
      <c r="E23" s="87">
        <f t="shared" si="0"/>
        <v>0</v>
      </c>
      <c r="G23" s="771"/>
      <c r="H23" s="568"/>
      <c r="I23" s="772"/>
    </row>
    <row r="24" spans="1:9" ht="12.75">
      <c r="A24" s="1004"/>
      <c r="B24" s="768"/>
      <c r="C24" s="766"/>
      <c r="D24" s="767"/>
      <c r="E24" s="87">
        <f t="shared" si="0"/>
        <v>0</v>
      </c>
      <c r="G24" s="771"/>
      <c r="H24" s="568"/>
      <c r="I24" s="772"/>
    </row>
    <row r="25" spans="1:9" ht="12.75">
      <c r="A25" s="1004"/>
      <c r="B25" s="768"/>
      <c r="C25" s="766"/>
      <c r="D25" s="767"/>
      <c r="E25" s="87">
        <f t="shared" si="0"/>
        <v>0</v>
      </c>
      <c r="G25" s="771"/>
      <c r="H25" s="568"/>
      <c r="I25" s="772"/>
    </row>
    <row r="26" spans="1:9" ht="12.75">
      <c r="A26" s="1004"/>
      <c r="B26" s="768"/>
      <c r="C26" s="766"/>
      <c r="D26" s="767"/>
      <c r="E26" s="87">
        <f t="shared" si="0"/>
        <v>0</v>
      </c>
      <c r="G26" s="771"/>
      <c r="H26" s="568"/>
      <c r="I26" s="772"/>
    </row>
    <row r="27" spans="1:9" ht="13.5" thickBot="1">
      <c r="A27" s="1004"/>
      <c r="B27" s="768"/>
      <c r="C27" s="766"/>
      <c r="D27" s="767"/>
      <c r="E27" s="87">
        <f t="shared" si="0"/>
        <v>0</v>
      </c>
      <c r="G27" s="297" t="s">
        <v>30</v>
      </c>
      <c r="H27" s="95">
        <f>SUM(H5:H26)</f>
        <v>0</v>
      </c>
      <c r="I27" s="89">
        <f>SUM(I5:I26)</f>
        <v>0</v>
      </c>
    </row>
    <row r="28" spans="1:5" ht="13.5" customHeight="1" thickBot="1" thickTop="1">
      <c r="A28" s="1004"/>
      <c r="B28" s="768">
        <v>0</v>
      </c>
      <c r="C28" s="766"/>
      <c r="D28" s="767"/>
      <c r="E28" s="87">
        <f t="shared" si="0"/>
        <v>0</v>
      </c>
    </row>
    <row r="29" spans="1:9" ht="13.5" thickTop="1">
      <c r="A29" s="1004"/>
      <c r="B29" s="768">
        <v>0</v>
      </c>
      <c r="C29" s="766"/>
      <c r="D29" s="767"/>
      <c r="E29" s="87">
        <f t="shared" si="0"/>
        <v>0</v>
      </c>
      <c r="G29" s="1485" t="s">
        <v>12</v>
      </c>
      <c r="H29" s="1494"/>
      <c r="I29" s="1495"/>
    </row>
    <row r="30" spans="1:9" ht="12.75">
      <c r="A30" s="1004"/>
      <c r="B30" s="768">
        <v>0</v>
      </c>
      <c r="C30" s="766"/>
      <c r="D30" s="767"/>
      <c r="E30" s="87">
        <f t="shared" si="0"/>
        <v>0</v>
      </c>
      <c r="G30" s="53" t="s">
        <v>150</v>
      </c>
      <c r="H30" s="56" t="s">
        <v>126</v>
      </c>
      <c r="I30" s="54" t="s">
        <v>127</v>
      </c>
    </row>
    <row r="31" spans="1:9" ht="12.75">
      <c r="A31" s="1004"/>
      <c r="B31" s="768">
        <v>0</v>
      </c>
      <c r="C31" s="766"/>
      <c r="D31" s="767"/>
      <c r="E31" s="87">
        <f t="shared" si="0"/>
        <v>0</v>
      </c>
      <c r="G31" s="769"/>
      <c r="H31" s="773"/>
      <c r="I31" s="774"/>
    </row>
    <row r="32" spans="1:9" ht="12.75">
      <c r="A32" s="1004"/>
      <c r="B32" s="768">
        <v>0</v>
      </c>
      <c r="C32" s="766"/>
      <c r="D32" s="767"/>
      <c r="E32" s="87">
        <f t="shared" si="0"/>
        <v>0</v>
      </c>
      <c r="G32" s="769"/>
      <c r="H32" s="568"/>
      <c r="I32" s="772"/>
    </row>
    <row r="33" spans="1:9" ht="12.75">
      <c r="A33" s="1004"/>
      <c r="B33" s="768">
        <v>0</v>
      </c>
      <c r="C33" s="766"/>
      <c r="D33" s="767"/>
      <c r="E33" s="87">
        <f t="shared" si="0"/>
        <v>0</v>
      </c>
      <c r="G33" s="769"/>
      <c r="H33" s="568"/>
      <c r="I33" s="772"/>
    </row>
    <row r="34" spans="1:9" ht="12.75">
      <c r="A34" s="1004"/>
      <c r="B34" s="768">
        <v>0</v>
      </c>
      <c r="C34" s="766"/>
      <c r="D34" s="767"/>
      <c r="E34" s="87">
        <f t="shared" si="0"/>
        <v>0</v>
      </c>
      <c r="G34" s="769"/>
      <c r="H34" s="568"/>
      <c r="I34" s="772"/>
    </row>
    <row r="35" spans="1:9" ht="12.75">
      <c r="A35" s="1004"/>
      <c r="B35" s="768">
        <v>0</v>
      </c>
      <c r="C35" s="766"/>
      <c r="D35" s="767"/>
      <c r="E35" s="87">
        <f>B35*D35</f>
        <v>0</v>
      </c>
      <c r="G35" s="769"/>
      <c r="H35" s="568"/>
      <c r="I35" s="775"/>
    </row>
    <row r="36" spans="1:9" ht="13.5" thickBot="1">
      <c r="A36" s="1482" t="s">
        <v>30</v>
      </c>
      <c r="B36" s="1483"/>
      <c r="C36" s="1483"/>
      <c r="D36" s="1484"/>
      <c r="E36" s="89">
        <f>SUM(E5:E35)</f>
        <v>0</v>
      </c>
      <c r="G36" s="297" t="s">
        <v>30</v>
      </c>
      <c r="H36" s="95">
        <f>SUM(H31:H35)</f>
        <v>0</v>
      </c>
      <c r="I36" s="89">
        <f>SUM(I31:I35)</f>
        <v>0</v>
      </c>
    </row>
    <row r="37" spans="7:9" ht="14.25" thickBot="1" thickTop="1">
      <c r="G37" s="357"/>
      <c r="H37" s="358"/>
      <c r="I37" s="358"/>
    </row>
    <row r="38" spans="1:9" ht="13.5" thickTop="1">
      <c r="A38" s="564" t="s">
        <v>14</v>
      </c>
      <c r="B38" s="565"/>
      <c r="C38" s="565"/>
      <c r="D38" s="565"/>
      <c r="E38" s="566"/>
      <c r="G38" s="1485" t="s">
        <v>171</v>
      </c>
      <c r="H38" s="1486"/>
      <c r="I38" s="1487"/>
    </row>
    <row r="39" spans="1:9" ht="25.5" customHeight="1">
      <c r="A39" s="569" t="s">
        <v>15</v>
      </c>
      <c r="B39" s="67" t="s">
        <v>194</v>
      </c>
      <c r="C39" s="1000" t="s">
        <v>423</v>
      </c>
      <c r="D39" s="67" t="s">
        <v>396</v>
      </c>
      <c r="E39" s="570" t="s">
        <v>5</v>
      </c>
      <c r="G39" s="1488" t="s">
        <v>7</v>
      </c>
      <c r="H39" s="1489"/>
      <c r="I39" s="578" t="s">
        <v>126</v>
      </c>
    </row>
    <row r="40" spans="1:10" ht="12.75">
      <c r="A40" s="83"/>
      <c r="B40" s="1140"/>
      <c r="C40" s="1141"/>
      <c r="D40" s="1142"/>
      <c r="E40" s="98">
        <f aca="true" t="shared" si="1" ref="E40:E46">B40*D40</f>
        <v>0</v>
      </c>
      <c r="G40" s="1492" t="s">
        <v>33</v>
      </c>
      <c r="H40" s="1493"/>
      <c r="I40" s="93"/>
      <c r="J40" s="315"/>
    </row>
    <row r="41" spans="1:10" ht="12.75">
      <c r="A41" s="52"/>
      <c r="B41" s="1140"/>
      <c r="C41" s="1143"/>
      <c r="D41" s="1142"/>
      <c r="E41" s="87">
        <f t="shared" si="1"/>
        <v>0</v>
      </c>
      <c r="G41" s="1436" t="s">
        <v>440</v>
      </c>
      <c r="H41" s="1437"/>
      <c r="I41" s="93"/>
      <c r="J41" s="315"/>
    </row>
    <row r="42" spans="1:10" ht="12.75">
      <c r="A42" s="52"/>
      <c r="B42" s="1140"/>
      <c r="C42" s="1141"/>
      <c r="D42" s="1142"/>
      <c r="E42" s="87">
        <f t="shared" si="1"/>
        <v>0</v>
      </c>
      <c r="G42" s="1438" t="s">
        <v>455</v>
      </c>
      <c r="H42" s="1439"/>
      <c r="I42" s="93"/>
      <c r="J42" s="315"/>
    </row>
    <row r="43" spans="1:10" ht="12.75">
      <c r="A43" s="52"/>
      <c r="B43" s="1140"/>
      <c r="C43" s="1143"/>
      <c r="D43" s="1142"/>
      <c r="E43" s="87">
        <f t="shared" si="1"/>
        <v>0</v>
      </c>
      <c r="G43" s="1490" t="s">
        <v>417</v>
      </c>
      <c r="H43" s="1491"/>
      <c r="I43" s="91"/>
      <c r="J43" s="315"/>
    </row>
    <row r="44" spans="1:10" ht="12.75">
      <c r="A44" s="52"/>
      <c r="B44" s="1140"/>
      <c r="C44" s="1141"/>
      <c r="D44" s="1142"/>
      <c r="E44" s="87">
        <f t="shared" si="1"/>
        <v>0</v>
      </c>
      <c r="G44" s="1496"/>
      <c r="H44" s="1497"/>
      <c r="I44" s="93"/>
      <c r="J44" s="315"/>
    </row>
    <row r="45" spans="1:10" ht="12.75">
      <c r="A45" s="52"/>
      <c r="B45" s="1140"/>
      <c r="C45" s="1143"/>
      <c r="D45" s="1142"/>
      <c r="E45" s="87">
        <f t="shared" si="1"/>
        <v>0</v>
      </c>
      <c r="G45" s="1434"/>
      <c r="H45" s="1435"/>
      <c r="I45" s="93"/>
      <c r="J45" s="315"/>
    </row>
    <row r="46" spans="1:10" ht="12.75">
      <c r="A46" s="52"/>
      <c r="B46" s="1140"/>
      <c r="C46" s="1143"/>
      <c r="D46" s="1142"/>
      <c r="E46" s="99">
        <f t="shared" si="1"/>
        <v>0</v>
      </c>
      <c r="G46" s="1434"/>
      <c r="H46" s="1435"/>
      <c r="I46" s="93"/>
      <c r="J46" s="315"/>
    </row>
    <row r="47" spans="1:10" ht="13.5" thickBot="1">
      <c r="A47" s="1329" t="s">
        <v>30</v>
      </c>
      <c r="B47" s="1472"/>
      <c r="C47" s="1472"/>
      <c r="D47" s="1473"/>
      <c r="E47" s="89">
        <f>SUM(E40:E46)</f>
        <v>0</v>
      </c>
      <c r="G47" s="1434"/>
      <c r="H47" s="1435"/>
      <c r="I47" s="93"/>
      <c r="J47" s="315"/>
    </row>
    <row r="48" spans="7:9" ht="14.25" thickBot="1" thickTop="1">
      <c r="G48" s="1434"/>
      <c r="H48" s="1435"/>
      <c r="I48" s="93"/>
    </row>
    <row r="49" spans="1:9" ht="13.5" thickTop="1">
      <c r="A49" s="575" t="s">
        <v>151</v>
      </c>
      <c r="B49" s="576"/>
      <c r="C49" s="576"/>
      <c r="D49" s="576"/>
      <c r="E49" s="577"/>
      <c r="G49" s="1438" t="s">
        <v>559</v>
      </c>
      <c r="H49" s="1439"/>
      <c r="I49" s="93"/>
    </row>
    <row r="50" spans="1:9" ht="13.5" customHeight="1">
      <c r="A50" s="1460" t="s">
        <v>15</v>
      </c>
      <c r="B50" s="1429" t="s">
        <v>194</v>
      </c>
      <c r="C50" s="1431" t="s">
        <v>423</v>
      </c>
      <c r="D50" s="1429" t="s">
        <v>396</v>
      </c>
      <c r="E50" s="1456" t="s">
        <v>5</v>
      </c>
      <c r="F50" s="36"/>
      <c r="G50" s="1438" t="s">
        <v>11</v>
      </c>
      <c r="H50" s="1439"/>
      <c r="I50" s="93"/>
    </row>
    <row r="51" spans="1:9" ht="13.5" customHeight="1">
      <c r="A51" s="1461"/>
      <c r="B51" s="1430"/>
      <c r="C51" s="1432"/>
      <c r="D51" s="1430"/>
      <c r="E51" s="1447"/>
      <c r="F51" s="36"/>
      <c r="G51" s="1436" t="s">
        <v>441</v>
      </c>
      <c r="H51" s="1437"/>
      <c r="I51" s="93"/>
    </row>
    <row r="52" spans="1:9" ht="12.75">
      <c r="A52" s="83"/>
      <c r="B52" s="1140"/>
      <c r="C52" s="1141"/>
      <c r="D52" s="1142"/>
      <c r="E52" s="90">
        <f aca="true" t="shared" si="2" ref="E52:E60">B52*D52</f>
        <v>0</v>
      </c>
      <c r="G52" s="1440" t="s">
        <v>418</v>
      </c>
      <c r="H52" s="1441"/>
      <c r="I52" s="91"/>
    </row>
    <row r="53" spans="1:9" ht="12.75">
      <c r="A53" s="52"/>
      <c r="B53" s="1140"/>
      <c r="C53" s="1143"/>
      <c r="D53" s="1142"/>
      <c r="E53" s="91">
        <f t="shared" si="2"/>
        <v>0</v>
      </c>
      <c r="G53" s="1434"/>
      <c r="H53" s="1435"/>
      <c r="I53" s="93"/>
    </row>
    <row r="54" spans="1:9" ht="12.75">
      <c r="A54" s="52"/>
      <c r="B54" s="1140"/>
      <c r="C54" s="1141"/>
      <c r="D54" s="1142"/>
      <c r="E54" s="91">
        <f t="shared" si="2"/>
        <v>0</v>
      </c>
      <c r="G54" s="1434"/>
      <c r="H54" s="1435"/>
      <c r="I54" s="93"/>
    </row>
    <row r="55" spans="1:9" ht="12.75">
      <c r="A55" s="52"/>
      <c r="B55" s="1144"/>
      <c r="C55" s="1141"/>
      <c r="D55" s="1142"/>
      <c r="E55" s="91">
        <f t="shared" si="2"/>
        <v>0</v>
      </c>
      <c r="G55" s="1434"/>
      <c r="H55" s="1435"/>
      <c r="I55" s="93"/>
    </row>
    <row r="56" spans="1:9" ht="12.75">
      <c r="A56" s="52"/>
      <c r="B56" s="1140"/>
      <c r="C56" s="1143"/>
      <c r="D56" s="1142"/>
      <c r="E56" s="91">
        <f t="shared" si="2"/>
        <v>0</v>
      </c>
      <c r="G56" s="1434"/>
      <c r="H56" s="1435"/>
      <c r="I56" s="93"/>
    </row>
    <row r="57" spans="1:9" ht="12.75">
      <c r="A57" s="52"/>
      <c r="B57" s="1140"/>
      <c r="C57" s="1143"/>
      <c r="D57" s="1142"/>
      <c r="E57" s="91">
        <f t="shared" si="2"/>
        <v>0</v>
      </c>
      <c r="G57" s="1438" t="s">
        <v>420</v>
      </c>
      <c r="H57" s="1439"/>
      <c r="I57" s="93"/>
    </row>
    <row r="58" spans="1:9" ht="12.75">
      <c r="A58" s="52"/>
      <c r="B58" s="1140"/>
      <c r="C58" s="1143"/>
      <c r="D58" s="1142"/>
      <c r="E58" s="91">
        <f t="shared" si="2"/>
        <v>0</v>
      </c>
      <c r="G58" s="1444" t="s">
        <v>419</v>
      </c>
      <c r="H58" s="1445"/>
      <c r="I58" s="91"/>
    </row>
    <row r="59" spans="1:9" ht="12.75">
      <c r="A59" s="52"/>
      <c r="B59" s="1140">
        <v>0</v>
      </c>
      <c r="C59" s="1143"/>
      <c r="D59" s="1142"/>
      <c r="E59" s="91">
        <f t="shared" si="2"/>
        <v>0</v>
      </c>
      <c r="G59" s="1434"/>
      <c r="H59" s="1435"/>
      <c r="I59" s="93"/>
    </row>
    <row r="60" spans="1:9" ht="12.75">
      <c r="A60" s="52"/>
      <c r="B60" s="1140">
        <v>0</v>
      </c>
      <c r="C60" s="1143"/>
      <c r="D60" s="1142"/>
      <c r="E60" s="92">
        <f t="shared" si="2"/>
        <v>0</v>
      </c>
      <c r="G60" s="1434"/>
      <c r="H60" s="1435"/>
      <c r="I60" s="93"/>
    </row>
    <row r="61" spans="1:9" ht="13.5" thickBot="1">
      <c r="A61" s="1329" t="s">
        <v>30</v>
      </c>
      <c r="B61" s="1472"/>
      <c r="C61" s="1472"/>
      <c r="D61" s="1473"/>
      <c r="E61" s="89">
        <f>SUM(E52:E60)</f>
        <v>0</v>
      </c>
      <c r="G61" s="1442"/>
      <c r="H61" s="1443"/>
      <c r="I61" s="670"/>
    </row>
    <row r="62" ht="14.25" thickBot="1" thickTop="1"/>
    <row r="63" spans="1:9" ht="13.5" thickTop="1">
      <c r="A63" s="1457" t="s">
        <v>16</v>
      </c>
      <c r="B63" s="1458"/>
      <c r="C63" s="1458"/>
      <c r="D63" s="1458"/>
      <c r="E63" s="1458"/>
      <c r="F63" s="1458"/>
      <c r="G63" s="1458"/>
      <c r="H63" s="1458"/>
      <c r="I63" s="1459"/>
    </row>
    <row r="64" spans="1:9" ht="12.75" customHeight="1">
      <c r="A64" s="1450" t="s">
        <v>294</v>
      </c>
      <c r="B64" s="1451"/>
      <c r="C64" s="1452"/>
      <c r="D64" s="1448" t="s">
        <v>119</v>
      </c>
      <c r="E64" s="1476" t="s">
        <v>421</v>
      </c>
      <c r="F64" s="1477"/>
      <c r="G64" s="1478"/>
      <c r="H64" s="1474" t="s">
        <v>422</v>
      </c>
      <c r="I64" s="1446" t="s">
        <v>120</v>
      </c>
    </row>
    <row r="65" spans="1:9" ht="12.75">
      <c r="A65" s="1453"/>
      <c r="B65" s="1454"/>
      <c r="C65" s="1455"/>
      <c r="D65" s="1449"/>
      <c r="E65" s="1467" t="s">
        <v>20</v>
      </c>
      <c r="F65" s="1468"/>
      <c r="G65" s="69" t="s">
        <v>21</v>
      </c>
      <c r="H65" s="1475"/>
      <c r="I65" s="1447"/>
    </row>
    <row r="66" spans="1:9" ht="12.75">
      <c r="A66" s="1464"/>
      <c r="B66" s="1465"/>
      <c r="C66" s="1466"/>
      <c r="D66" s="593"/>
      <c r="E66" s="1433"/>
      <c r="F66" s="1433"/>
      <c r="G66" s="593"/>
      <c r="H66" s="593"/>
      <c r="I66" s="90">
        <f>D66-E66+H66</f>
        <v>0</v>
      </c>
    </row>
    <row r="67" spans="1:9" ht="12.75">
      <c r="A67" s="1462"/>
      <c r="B67" s="1463"/>
      <c r="C67" s="1407"/>
      <c r="D67" s="593"/>
      <c r="E67" s="1433"/>
      <c r="F67" s="1433"/>
      <c r="G67" s="593"/>
      <c r="H67" s="593"/>
      <c r="I67" s="91">
        <f>D67-E67+H67</f>
        <v>0</v>
      </c>
    </row>
    <row r="68" spans="1:9" ht="12.75">
      <c r="A68" s="1462"/>
      <c r="B68" s="1463"/>
      <c r="C68" s="1407"/>
      <c r="D68" s="593"/>
      <c r="E68" s="1433"/>
      <c r="F68" s="1433"/>
      <c r="G68" s="593"/>
      <c r="H68" s="593"/>
      <c r="I68" s="91">
        <f>D68-E68+H68</f>
        <v>0</v>
      </c>
    </row>
    <row r="69" spans="1:9" ht="12.75">
      <c r="A69" s="1462"/>
      <c r="B69" s="1463"/>
      <c r="C69" s="1407"/>
      <c r="D69" s="593"/>
      <c r="E69" s="1433"/>
      <c r="F69" s="1433"/>
      <c r="G69" s="593"/>
      <c r="H69" s="593"/>
      <c r="I69" s="91">
        <f>D69-E69+H69</f>
        <v>0</v>
      </c>
    </row>
    <row r="70" spans="1:9" ht="12.75">
      <c r="A70" s="1462"/>
      <c r="B70" s="1463"/>
      <c r="C70" s="1407"/>
      <c r="D70" s="593"/>
      <c r="E70" s="1433"/>
      <c r="F70" s="1433"/>
      <c r="G70" s="593"/>
      <c r="H70" s="593"/>
      <c r="I70" s="92">
        <f>D70-E70+H70</f>
        <v>0</v>
      </c>
    </row>
    <row r="71" spans="1:9" ht="13.5" thickBot="1">
      <c r="A71" s="1469" t="s">
        <v>30</v>
      </c>
      <c r="B71" s="1470"/>
      <c r="C71" s="1471"/>
      <c r="D71" s="95">
        <f>SUM(D66:D70)</f>
        <v>0</v>
      </c>
      <c r="E71" s="1479">
        <f>SUM(E66:E70)</f>
        <v>0</v>
      </c>
      <c r="F71" s="1480"/>
      <c r="G71" s="95">
        <f>SUM(G66:G70)</f>
        <v>0</v>
      </c>
      <c r="H71" s="95">
        <f>SUM(H66:H70)</f>
        <v>0</v>
      </c>
      <c r="I71" s="89">
        <f>SUM(I66:I70)</f>
        <v>0</v>
      </c>
    </row>
    <row r="72" spans="1:8" ht="13.5" thickTop="1">
      <c r="A72" s="50" t="s">
        <v>382</v>
      </c>
      <c r="B72" s="50"/>
      <c r="C72" s="51"/>
      <c r="D72" s="51"/>
      <c r="E72" s="51"/>
      <c r="F72" s="51"/>
      <c r="G72" s="4"/>
      <c r="H72" s="4"/>
    </row>
    <row r="73" spans="1:8" ht="12.75">
      <c r="A73" s="51"/>
      <c r="B73" s="51"/>
      <c r="C73" s="51"/>
      <c r="D73" s="51"/>
      <c r="E73" s="51"/>
      <c r="F73" s="51"/>
      <c r="G73" s="4"/>
      <c r="H73" s="4"/>
    </row>
  </sheetData>
  <sheetProtection password="C356" sheet="1" objects="1" scenarios="1"/>
  <mergeCells count="55">
    <mergeCell ref="G43:H43"/>
    <mergeCell ref="G40:H40"/>
    <mergeCell ref="G45:H45"/>
    <mergeCell ref="G3:I3"/>
    <mergeCell ref="G29:I29"/>
    <mergeCell ref="A3:E3"/>
    <mergeCell ref="G41:H41"/>
    <mergeCell ref="G44:H44"/>
    <mergeCell ref="A69:C69"/>
    <mergeCell ref="A70:C70"/>
    <mergeCell ref="B1:G1"/>
    <mergeCell ref="G46:H46"/>
    <mergeCell ref="G47:H47"/>
    <mergeCell ref="G42:H42"/>
    <mergeCell ref="A36:D36"/>
    <mergeCell ref="G38:I38"/>
    <mergeCell ref="G39:H39"/>
    <mergeCell ref="A47:D47"/>
    <mergeCell ref="A67:C67"/>
    <mergeCell ref="E66:F66"/>
    <mergeCell ref="A66:C66"/>
    <mergeCell ref="E65:F65"/>
    <mergeCell ref="E67:F67"/>
    <mergeCell ref="A71:C71"/>
    <mergeCell ref="E71:F71"/>
    <mergeCell ref="E69:F69"/>
    <mergeCell ref="E70:F70"/>
    <mergeCell ref="A68:C68"/>
    <mergeCell ref="A64:C65"/>
    <mergeCell ref="E50:E51"/>
    <mergeCell ref="A63:I63"/>
    <mergeCell ref="G59:H59"/>
    <mergeCell ref="G60:H60"/>
    <mergeCell ref="A50:A51"/>
    <mergeCell ref="G57:H57"/>
    <mergeCell ref="A61:D61"/>
    <mergeCell ref="H64:H65"/>
    <mergeCell ref="E64:G64"/>
    <mergeCell ref="G54:H54"/>
    <mergeCell ref="G55:H55"/>
    <mergeCell ref="G56:H56"/>
    <mergeCell ref="G58:H58"/>
    <mergeCell ref="D50:D51"/>
    <mergeCell ref="I64:I65"/>
    <mergeCell ref="D64:D65"/>
    <mergeCell ref="B50:B51"/>
    <mergeCell ref="C50:C51"/>
    <mergeCell ref="E68:F68"/>
    <mergeCell ref="G48:H48"/>
    <mergeCell ref="G53:H53"/>
    <mergeCell ref="G51:H51"/>
    <mergeCell ref="G49:H49"/>
    <mergeCell ref="G50:H50"/>
    <mergeCell ref="G52:H52"/>
    <mergeCell ref="G61:H61"/>
  </mergeCells>
  <printOptions horizontalCentered="1"/>
  <pageMargins left="0.75" right="0.75" top="0.5" bottom="0.5" header="0.5" footer="0.25"/>
  <pageSetup fitToHeight="1" fitToWidth="1" horizontalDpi="300" verticalDpi="300" orientation="portrait" scale="72" r:id="rId3"/>
  <headerFooter alignWithMargins="0">
    <oddFooter>&amp;L&amp;D&amp;CPage &amp;P of &amp;N&amp;RManitoba Agriculture, Food and Rural Initiatives
&amp;"Arial,Italic"Farm Management</oddFooter>
  </headerFooter>
  <rowBreaks count="1" manualBreakCount="1">
    <brk id="61" max="255" man="1"/>
  </rowBreaks>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DC90"/>
  <sheetViews>
    <sheetView showGridLines="0" showZeros="0" zoomScale="76" zoomScaleNormal="76" zoomScalePageLayoutView="0" workbookViewId="0" topLeftCell="A1">
      <selection activeCell="A1" sqref="A1:B1"/>
    </sheetView>
  </sheetViews>
  <sheetFormatPr defaultColWidth="9.140625" defaultRowHeight="12.75"/>
  <cols>
    <col min="1" max="1" width="10.8515625" style="4" customWidth="1"/>
    <col min="2" max="3" width="10.57421875" style="4" customWidth="1"/>
    <col min="4" max="5" width="11.00390625" style="4" customWidth="1"/>
    <col min="6" max="6" width="10.7109375" style="4" customWidth="1"/>
    <col min="7" max="7" width="9.7109375" style="4" customWidth="1"/>
    <col min="8" max="8" width="10.57421875" style="4" customWidth="1"/>
    <col min="9" max="10" width="10.7109375" style="4" customWidth="1"/>
    <col min="11" max="11" width="12.57421875" style="4" customWidth="1"/>
    <col min="12" max="12" width="10.7109375" style="4" customWidth="1"/>
    <col min="13" max="13" width="12.421875" style="4" customWidth="1"/>
    <col min="14" max="14" width="12.7109375" style="4" customWidth="1"/>
    <col min="15" max="15" width="10.7109375" style="4" customWidth="1"/>
    <col min="16" max="16" width="11.28125" style="4" customWidth="1"/>
    <col min="17" max="17" width="10.7109375" style="4" customWidth="1"/>
    <col min="18" max="19" width="10.57421875" style="4" customWidth="1"/>
    <col min="20" max="20" width="10.7109375" style="4" customWidth="1"/>
    <col min="21" max="40" width="10.7109375" style="4" hidden="1" customWidth="1"/>
    <col min="41" max="41" width="5.8515625" style="4" hidden="1" customWidth="1"/>
    <col min="42" max="52" width="9.140625" style="4" hidden="1" customWidth="1"/>
    <col min="53" max="53" width="12.00390625" style="4" hidden="1" customWidth="1"/>
    <col min="54" max="55" width="9.140625" style="4" hidden="1" customWidth="1"/>
    <col min="56" max="61" width="12.7109375" style="4" hidden="1" customWidth="1"/>
    <col min="62" max="70" width="12.8515625" style="4" hidden="1" customWidth="1"/>
    <col min="71" max="78" width="12.7109375" style="4" hidden="1" customWidth="1"/>
    <col min="79" max="79" width="12.8515625" style="4" hidden="1" customWidth="1"/>
    <col min="80" max="80" width="12.7109375" style="4" hidden="1" customWidth="1"/>
    <col min="81" max="81" width="12.57421875" style="4" hidden="1" customWidth="1"/>
    <col min="82" max="82" width="12.8515625" style="4" hidden="1" customWidth="1"/>
    <col min="83" max="83" width="9.140625" style="4" hidden="1" customWidth="1"/>
    <col min="84" max="84" width="0" style="4" hidden="1" customWidth="1"/>
    <col min="85" max="16384" width="9.140625" style="4" customWidth="1"/>
  </cols>
  <sheetData>
    <row r="1" spans="1:99" ht="23.25" customHeight="1">
      <c r="A1" s="1598" t="str">
        <f>'Pro-Forma NW'!F62</f>
        <v> </v>
      </c>
      <c r="B1" s="1599"/>
      <c r="C1" s="1029" t="str">
        <f>'Pro-Forma NW'!F63</f>
        <v> </v>
      </c>
      <c r="D1" s="971"/>
      <c r="E1" s="971"/>
      <c r="F1" s="971"/>
      <c r="G1" s="971"/>
      <c r="H1" s="971"/>
      <c r="I1" s="1586" t="s">
        <v>104</v>
      </c>
      <c r="J1" s="1586"/>
      <c r="K1" s="1586"/>
      <c r="L1" s="1586"/>
      <c r="M1" s="971"/>
      <c r="N1" s="971"/>
      <c r="O1" s="971"/>
      <c r="P1" s="971"/>
      <c r="Q1" s="971"/>
      <c r="R1" s="971"/>
      <c r="S1" s="972"/>
      <c r="T1" s="603"/>
      <c r="U1" s="603"/>
      <c r="V1" s="603"/>
      <c r="W1" s="603"/>
      <c r="X1" s="603"/>
      <c r="Y1" s="603"/>
      <c r="Z1" s="603"/>
      <c r="AA1" s="608"/>
      <c r="AB1" s="612">
        <v>1</v>
      </c>
      <c r="AC1" s="607" t="s">
        <v>136</v>
      </c>
      <c r="AD1" s="608"/>
      <c r="AE1" s="608"/>
      <c r="AF1" s="609" t="s">
        <v>131</v>
      </c>
      <c r="AG1" s="610" t="str">
        <f>VLOOKUP(Cover!$I$8,list3,2)</f>
        <v>January</v>
      </c>
      <c r="AH1" s="611">
        <v>1</v>
      </c>
      <c r="AI1" s="608"/>
      <c r="AJ1" s="612" t="s">
        <v>132</v>
      </c>
      <c r="AK1" s="611">
        <v>4</v>
      </c>
      <c r="AL1" s="608"/>
      <c r="AM1" s="622"/>
      <c r="AN1" s="622"/>
      <c r="AO1" s="645"/>
      <c r="AP1" s="75"/>
      <c r="AQ1" s="75"/>
      <c r="AR1" s="75"/>
      <c r="AS1" s="225">
        <v>1</v>
      </c>
      <c r="AT1" s="393" t="s">
        <v>136</v>
      </c>
      <c r="AU1" s="75"/>
      <c r="AV1" s="72"/>
      <c r="AW1" s="234" t="s">
        <v>131</v>
      </c>
      <c r="AX1" s="391" t="str">
        <f>VLOOKUP(Cover!$I$8,list3,2)</f>
        <v>January</v>
      </c>
      <c r="AY1" s="226">
        <v>1</v>
      </c>
      <c r="AZ1" s="72"/>
      <c r="BA1" s="225" t="s">
        <v>132</v>
      </c>
      <c r="BB1" s="226">
        <v>4</v>
      </c>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29"/>
      <c r="CK1" s="29"/>
      <c r="CL1" s="29"/>
      <c r="CM1" s="29"/>
      <c r="CN1" s="29"/>
      <c r="CO1" s="29"/>
      <c r="CP1" s="29"/>
      <c r="CQ1" s="29"/>
      <c r="CR1" s="29"/>
      <c r="CS1" s="29"/>
      <c r="CT1" s="29"/>
      <c r="CU1" s="29"/>
    </row>
    <row r="2" spans="1:99" ht="15" customHeight="1" thickBot="1">
      <c r="A2" s="19"/>
      <c r="B2" s="19"/>
      <c r="C2" s="19"/>
      <c r="D2" s="19"/>
      <c r="E2" s="19"/>
      <c r="F2" s="19"/>
      <c r="G2" s="19"/>
      <c r="H2" s="19"/>
      <c r="I2" s="19"/>
      <c r="J2" s="19"/>
      <c r="K2" s="19"/>
      <c r="L2" s="19"/>
      <c r="M2" s="19"/>
      <c r="N2" s="19"/>
      <c r="O2" s="19"/>
      <c r="P2" s="19"/>
      <c r="Q2" s="19"/>
      <c r="T2" s="75"/>
      <c r="U2" s="75"/>
      <c r="V2" s="75"/>
      <c r="W2" s="75"/>
      <c r="X2" s="75"/>
      <c r="Y2" s="75"/>
      <c r="Z2" s="75"/>
      <c r="AA2" s="608"/>
      <c r="AB2" s="617">
        <v>2</v>
      </c>
      <c r="AC2" s="613" t="s">
        <v>137</v>
      </c>
      <c r="AD2" s="608"/>
      <c r="AE2" s="608"/>
      <c r="AF2" s="614" t="s">
        <v>134</v>
      </c>
      <c r="AG2" s="615" t="str">
        <f>VLOOKUP(Cover!$I$8+1,list3,2)</f>
        <v>February</v>
      </c>
      <c r="AH2" s="616">
        <v>2</v>
      </c>
      <c r="AI2" s="608"/>
      <c r="AJ2" s="617" t="s">
        <v>131</v>
      </c>
      <c r="AK2" s="616">
        <v>1</v>
      </c>
      <c r="AL2" s="608"/>
      <c r="AM2" s="622"/>
      <c r="AN2" s="622"/>
      <c r="AO2" s="608"/>
      <c r="AP2" s="75"/>
      <c r="AQ2" s="75"/>
      <c r="AR2" s="75"/>
      <c r="AS2" s="227">
        <v>2</v>
      </c>
      <c r="AT2" s="394" t="s">
        <v>137</v>
      </c>
      <c r="AU2" s="75"/>
      <c r="AV2" s="72"/>
      <c r="AW2" s="235" t="s">
        <v>134</v>
      </c>
      <c r="AX2" s="396" t="str">
        <f>VLOOKUP(Cover!$I$8+1,list3,2)</f>
        <v>February</v>
      </c>
      <c r="AY2" s="229">
        <v>2</v>
      </c>
      <c r="AZ2" s="72"/>
      <c r="BA2" s="227" t="s">
        <v>131</v>
      </c>
      <c r="BB2" s="229">
        <v>1</v>
      </c>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29"/>
      <c r="CK2" s="29"/>
      <c r="CL2" s="29"/>
      <c r="CM2" s="29"/>
      <c r="CN2" s="29"/>
      <c r="CO2" s="29"/>
      <c r="CP2" s="29"/>
      <c r="CQ2" s="29"/>
      <c r="CR2" s="29"/>
      <c r="CS2" s="29"/>
      <c r="CT2" s="29"/>
      <c r="CU2" s="29"/>
    </row>
    <row r="3" spans="1:99" ht="15" customHeight="1" thickTop="1">
      <c r="A3" s="1502" t="s">
        <v>34</v>
      </c>
      <c r="B3" s="1503"/>
      <c r="C3" s="1503"/>
      <c r="D3" s="1503"/>
      <c r="E3" s="1503"/>
      <c r="F3" s="1503"/>
      <c r="G3" s="1503"/>
      <c r="H3" s="1503"/>
      <c r="I3" s="1504"/>
      <c r="L3" s="580" t="s">
        <v>385</v>
      </c>
      <c r="M3" s="581"/>
      <c r="N3" s="582"/>
      <c r="O3" s="581"/>
      <c r="P3" s="581"/>
      <c r="Q3" s="581"/>
      <c r="R3" s="583"/>
      <c r="S3" s="584"/>
      <c r="T3" s="304"/>
      <c r="U3" s="304"/>
      <c r="V3" s="304"/>
      <c r="W3" s="304"/>
      <c r="X3" s="304"/>
      <c r="Y3" s="304"/>
      <c r="Z3" s="304"/>
      <c r="AA3" s="608"/>
      <c r="AB3" s="617">
        <v>3</v>
      </c>
      <c r="AC3" s="613" t="s">
        <v>135</v>
      </c>
      <c r="AD3" s="608"/>
      <c r="AE3" s="608"/>
      <c r="AF3" s="614" t="s">
        <v>133</v>
      </c>
      <c r="AG3" s="615" t="str">
        <f>VLOOKUP(Cover!$I$8+2,list3,2)</f>
        <v>March</v>
      </c>
      <c r="AH3" s="616">
        <v>3</v>
      </c>
      <c r="AI3" s="608"/>
      <c r="AJ3" s="617" t="s">
        <v>134</v>
      </c>
      <c r="AK3" s="616">
        <v>2</v>
      </c>
      <c r="AL3" s="608"/>
      <c r="AM3" s="622"/>
      <c r="AN3" s="622"/>
      <c r="AO3" s="646"/>
      <c r="AP3" s="304"/>
      <c r="AQ3" s="305"/>
      <c r="AR3" s="75"/>
      <c r="AS3" s="227">
        <v>3</v>
      </c>
      <c r="AT3" s="394" t="s">
        <v>135</v>
      </c>
      <c r="AU3" s="75"/>
      <c r="AV3" s="72"/>
      <c r="AW3" s="235" t="s">
        <v>133</v>
      </c>
      <c r="AX3" s="396" t="str">
        <f>VLOOKUP(Cover!$I$8+2,list3,2)</f>
        <v>March</v>
      </c>
      <c r="AY3" s="229">
        <v>3</v>
      </c>
      <c r="AZ3" s="72"/>
      <c r="BA3" s="227" t="s">
        <v>134</v>
      </c>
      <c r="BB3" s="229">
        <v>2</v>
      </c>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29"/>
      <c r="CK3" s="29"/>
      <c r="CL3" s="29"/>
      <c r="CM3" s="29"/>
      <c r="CN3" s="29"/>
      <c r="CO3" s="29"/>
      <c r="CP3" s="29"/>
      <c r="CQ3" s="29"/>
      <c r="CR3" s="29"/>
      <c r="CS3" s="29"/>
      <c r="CT3" s="29"/>
      <c r="CU3" s="29"/>
    </row>
    <row r="4" spans="1:99" ht="26.25" customHeight="1">
      <c r="A4" s="1509" t="s">
        <v>17</v>
      </c>
      <c r="B4" s="1510"/>
      <c r="C4" s="1513" t="s">
        <v>399</v>
      </c>
      <c r="D4" s="1513" t="s">
        <v>117</v>
      </c>
      <c r="E4" s="1505" t="s">
        <v>119</v>
      </c>
      <c r="F4" s="1507" t="s">
        <v>488</v>
      </c>
      <c r="G4" s="1508"/>
      <c r="H4" s="1505" t="s">
        <v>411</v>
      </c>
      <c r="I4" s="1532" t="s">
        <v>120</v>
      </c>
      <c r="L4" s="1500" t="s">
        <v>485</v>
      </c>
      <c r="M4" s="1501"/>
      <c r="N4" s="1006" t="s">
        <v>397</v>
      </c>
      <c r="O4" s="585" t="s">
        <v>103</v>
      </c>
      <c r="P4" s="585" t="s">
        <v>119</v>
      </c>
      <c r="Q4" s="586" t="s">
        <v>19</v>
      </c>
      <c r="R4" s="1498" t="s">
        <v>122</v>
      </c>
      <c r="S4" s="1499"/>
      <c r="T4" s="306"/>
      <c r="U4" s="306"/>
      <c r="V4" s="306"/>
      <c r="W4" s="306"/>
      <c r="X4" s="306"/>
      <c r="Y4" s="306"/>
      <c r="Z4" s="306"/>
      <c r="AA4" s="608"/>
      <c r="AB4" s="617">
        <v>4</v>
      </c>
      <c r="AC4" s="613" t="s">
        <v>138</v>
      </c>
      <c r="AD4" s="608"/>
      <c r="AE4" s="608"/>
      <c r="AF4" s="618" t="s">
        <v>132</v>
      </c>
      <c r="AG4" s="615" t="str">
        <f>VLOOKUP(Cover!$I$8+3,list3,2)</f>
        <v>April</v>
      </c>
      <c r="AH4" s="616">
        <v>4</v>
      </c>
      <c r="AI4" s="608"/>
      <c r="AJ4" s="619" t="s">
        <v>133</v>
      </c>
      <c r="AK4" s="620">
        <v>3</v>
      </c>
      <c r="AL4" s="608"/>
      <c r="AM4" s="622"/>
      <c r="AN4" s="622"/>
      <c r="AO4" s="647"/>
      <c r="AP4" s="306"/>
      <c r="AQ4" s="305"/>
      <c r="AR4" s="75"/>
      <c r="AS4" s="227">
        <v>4</v>
      </c>
      <c r="AT4" s="394" t="s">
        <v>138</v>
      </c>
      <c r="AU4" s="75"/>
      <c r="AV4" s="72"/>
      <c r="AW4" s="236" t="s">
        <v>132</v>
      </c>
      <c r="AX4" s="396" t="str">
        <f>VLOOKUP(Cover!$I$8+3,list3,2)</f>
        <v>April</v>
      </c>
      <c r="AY4" s="229">
        <v>4</v>
      </c>
      <c r="AZ4" s="72"/>
      <c r="BA4" s="233" t="s">
        <v>133</v>
      </c>
      <c r="BB4" s="230">
        <v>3</v>
      </c>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29"/>
      <c r="CK4" s="29"/>
      <c r="CL4" s="29"/>
      <c r="CM4" s="29"/>
      <c r="CN4" s="29"/>
      <c r="CO4" s="29"/>
      <c r="CP4" s="29"/>
      <c r="CQ4" s="29"/>
      <c r="CR4" s="29"/>
      <c r="CS4" s="29"/>
      <c r="CT4" s="29"/>
      <c r="CU4" s="29"/>
    </row>
    <row r="5" spans="1:99" ht="15" customHeight="1" thickBot="1">
      <c r="A5" s="1511"/>
      <c r="B5" s="1512"/>
      <c r="C5" s="1514"/>
      <c r="D5" s="1514"/>
      <c r="E5" s="1506"/>
      <c r="F5" s="69" t="s">
        <v>20</v>
      </c>
      <c r="G5" s="69" t="s">
        <v>21</v>
      </c>
      <c r="H5" s="1506"/>
      <c r="I5" s="1593"/>
      <c r="L5" s="1515"/>
      <c r="M5" s="1516"/>
      <c r="N5" s="579"/>
      <c r="O5" s="547"/>
      <c r="P5" s="591"/>
      <c r="Q5" s="351"/>
      <c r="R5" s="1594"/>
      <c r="S5" s="1595"/>
      <c r="T5" s="306"/>
      <c r="U5" s="306"/>
      <c r="V5" s="306"/>
      <c r="W5" s="306"/>
      <c r="X5" s="306"/>
      <c r="Y5" s="306"/>
      <c r="Z5" s="306"/>
      <c r="AA5" s="608"/>
      <c r="AB5" s="617">
        <v>5</v>
      </c>
      <c r="AC5" s="613" t="s">
        <v>139</v>
      </c>
      <c r="AD5" s="608"/>
      <c r="AE5" s="608"/>
      <c r="AF5" s="608"/>
      <c r="AG5" s="615" t="str">
        <f>VLOOKUP(Cover!$I$8+4,list3,2)</f>
        <v>May</v>
      </c>
      <c r="AH5" s="616">
        <v>5</v>
      </c>
      <c r="AI5" s="608"/>
      <c r="AJ5" s="608" t="s">
        <v>409</v>
      </c>
      <c r="AK5" s="608"/>
      <c r="AL5" s="608"/>
      <c r="AM5" s="622"/>
      <c r="AN5" s="622"/>
      <c r="AO5" s="647"/>
      <c r="AP5" s="306"/>
      <c r="AQ5" s="305"/>
      <c r="AR5" s="75"/>
      <c r="AS5" s="227">
        <v>5</v>
      </c>
      <c r="AT5" s="394" t="s">
        <v>139</v>
      </c>
      <c r="AU5" s="75"/>
      <c r="AV5" s="72"/>
      <c r="AW5" s="72"/>
      <c r="AX5" s="396" t="str">
        <f>VLOOKUP(Cover!$I$8+4,list3,2)</f>
        <v>May</v>
      </c>
      <c r="AY5" s="229">
        <v>5</v>
      </c>
      <c r="AZ5" s="72"/>
      <c r="BA5" s="75" t="s">
        <v>261</v>
      </c>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29"/>
      <c r="CK5" s="29"/>
      <c r="CL5" s="29"/>
      <c r="CM5" s="29"/>
      <c r="CN5" s="29"/>
      <c r="CO5" s="29"/>
      <c r="CP5" s="29"/>
      <c r="CQ5" s="29"/>
      <c r="CR5" s="29"/>
      <c r="CS5" s="29"/>
      <c r="CT5" s="29"/>
      <c r="CU5" s="29"/>
    </row>
    <row r="6" spans="1:99" ht="15" customHeight="1" thickBot="1" thickTop="1">
      <c r="A6" s="1569"/>
      <c r="B6" s="1570"/>
      <c r="C6" s="592"/>
      <c r="D6" s="84"/>
      <c r="E6" s="84"/>
      <c r="F6" s="96"/>
      <c r="G6" s="96"/>
      <c r="H6" s="84"/>
      <c r="I6" s="98">
        <f>E6-F6+H6</f>
        <v>0</v>
      </c>
      <c r="L6" s="587"/>
      <c r="M6" s="587"/>
      <c r="N6" s="587"/>
      <c r="O6" s="587"/>
      <c r="P6" s="587"/>
      <c r="Q6" s="588"/>
      <c r="R6" s="588"/>
      <c r="S6" s="308"/>
      <c r="T6" s="180"/>
      <c r="U6" s="180"/>
      <c r="V6" s="180"/>
      <c r="W6" s="180"/>
      <c r="X6" s="180"/>
      <c r="Y6" s="180"/>
      <c r="Z6" s="180"/>
      <c r="AA6" s="608"/>
      <c r="AB6" s="617">
        <v>6</v>
      </c>
      <c r="AC6" s="613" t="s">
        <v>140</v>
      </c>
      <c r="AD6" s="608"/>
      <c r="AE6" s="608"/>
      <c r="AF6" s="608"/>
      <c r="AG6" s="615" t="str">
        <f>VLOOKUP(Cover!$I$8+5,list3,2)</f>
        <v>June</v>
      </c>
      <c r="AH6" s="616">
        <v>6</v>
      </c>
      <c r="AI6" s="608"/>
      <c r="AJ6" s="608"/>
      <c r="AK6" s="608"/>
      <c r="AL6" s="608"/>
      <c r="AM6" s="622"/>
      <c r="AN6" s="622"/>
      <c r="AO6" s="648"/>
      <c r="AP6" s="180"/>
      <c r="AQ6" s="307"/>
      <c r="AR6" s="75"/>
      <c r="AS6" s="227">
        <v>6</v>
      </c>
      <c r="AT6" s="394" t="s">
        <v>140</v>
      </c>
      <c r="AU6" s="75"/>
      <c r="AV6" s="72"/>
      <c r="AW6" s="72"/>
      <c r="AX6" s="396" t="str">
        <f>VLOOKUP(Cover!$I$8+5,list3,2)</f>
        <v>June</v>
      </c>
      <c r="AY6" s="229">
        <v>6</v>
      </c>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29"/>
      <c r="CK6" s="29"/>
      <c r="CL6" s="29"/>
      <c r="CM6" s="29"/>
      <c r="CN6" s="29"/>
      <c r="CO6" s="29"/>
      <c r="CP6" s="29"/>
      <c r="CQ6" s="29"/>
      <c r="CR6" s="29"/>
      <c r="CS6" s="29"/>
      <c r="CT6" s="29"/>
      <c r="CU6" s="29"/>
    </row>
    <row r="7" spans="1:99" ht="15" customHeight="1" thickTop="1">
      <c r="A7" s="1518"/>
      <c r="B7" s="1519"/>
      <c r="C7" s="592"/>
      <c r="D7" s="84"/>
      <c r="E7" s="84"/>
      <c r="F7" s="96"/>
      <c r="G7" s="96"/>
      <c r="H7" s="84"/>
      <c r="I7" s="87">
        <f aca="true" t="shared" si="0" ref="I7:I17">E7-F7+H7</f>
        <v>0</v>
      </c>
      <c r="L7" s="1583" t="s">
        <v>398</v>
      </c>
      <c r="M7" s="1584"/>
      <c r="N7" s="1584"/>
      <c r="O7" s="1584"/>
      <c r="P7" s="1584"/>
      <c r="Q7" s="1584"/>
      <c r="R7" s="1584"/>
      <c r="S7" s="1585"/>
      <c r="T7" s="180"/>
      <c r="U7" s="180"/>
      <c r="V7" s="180"/>
      <c r="W7" s="180"/>
      <c r="X7" s="180"/>
      <c r="Y7" s="180"/>
      <c r="Z7" s="180"/>
      <c r="AA7" s="608"/>
      <c r="AB7" s="617">
        <v>7</v>
      </c>
      <c r="AC7" s="613" t="s">
        <v>141</v>
      </c>
      <c r="AD7" s="608"/>
      <c r="AE7" s="608"/>
      <c r="AF7" s="608"/>
      <c r="AG7" s="615" t="str">
        <f>VLOOKUP(Cover!$I$8+6,list3,2)</f>
        <v>July</v>
      </c>
      <c r="AH7" s="616">
        <v>7</v>
      </c>
      <c r="AI7" s="608"/>
      <c r="AJ7" s="608"/>
      <c r="AK7" s="608"/>
      <c r="AL7" s="608"/>
      <c r="AM7" s="622"/>
      <c r="AN7" s="622"/>
      <c r="AO7" s="648"/>
      <c r="AP7" s="180"/>
      <c r="AQ7" s="307"/>
      <c r="AR7" s="75"/>
      <c r="AS7" s="227">
        <v>7</v>
      </c>
      <c r="AT7" s="394" t="s">
        <v>141</v>
      </c>
      <c r="AU7" s="75"/>
      <c r="AV7" s="72"/>
      <c r="AW7" s="72"/>
      <c r="AX7" s="396" t="str">
        <f>VLOOKUP(Cover!$I$8+6,list3,2)</f>
        <v>July</v>
      </c>
      <c r="AY7" s="229">
        <v>7</v>
      </c>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29"/>
      <c r="CK7" s="29"/>
      <c r="CL7" s="29"/>
      <c r="CM7" s="29"/>
      <c r="CN7" s="29"/>
      <c r="CO7" s="29"/>
      <c r="CP7" s="29"/>
      <c r="CQ7" s="29"/>
      <c r="CR7" s="29"/>
      <c r="CS7" s="29"/>
      <c r="CT7" s="29"/>
      <c r="CU7" s="29"/>
    </row>
    <row r="8" spans="1:99" ht="15" customHeight="1">
      <c r="A8" s="1518"/>
      <c r="B8" s="1519"/>
      <c r="C8" s="592"/>
      <c r="D8" s="84"/>
      <c r="E8" s="84"/>
      <c r="F8" s="96"/>
      <c r="G8" s="96"/>
      <c r="H8" s="84"/>
      <c r="I8" s="87">
        <f t="shared" si="0"/>
        <v>0</v>
      </c>
      <c r="J8" s="1005"/>
      <c r="L8" s="1587" t="s">
        <v>17</v>
      </c>
      <c r="M8" s="1588"/>
      <c r="N8" s="1591" t="s">
        <v>397</v>
      </c>
      <c r="O8" s="1572" t="s">
        <v>119</v>
      </c>
      <c r="P8" s="1596" t="s">
        <v>486</v>
      </c>
      <c r="Q8" s="1597"/>
      <c r="R8" s="1572" t="s">
        <v>410</v>
      </c>
      <c r="S8" s="1580" t="s">
        <v>163</v>
      </c>
      <c r="T8" s="180"/>
      <c r="U8" s="180"/>
      <c r="V8" s="180"/>
      <c r="W8" s="180"/>
      <c r="X8" s="180"/>
      <c r="Y8" s="180"/>
      <c r="Z8" s="180"/>
      <c r="AA8" s="608"/>
      <c r="AB8" s="617">
        <v>8</v>
      </c>
      <c r="AC8" s="613" t="s">
        <v>142</v>
      </c>
      <c r="AD8" s="608"/>
      <c r="AE8" s="608"/>
      <c r="AF8" s="608"/>
      <c r="AG8" s="615" t="str">
        <f>VLOOKUP(Cover!$I$8+7,list3,2)</f>
        <v>August</v>
      </c>
      <c r="AH8" s="616">
        <v>8</v>
      </c>
      <c r="AI8" s="608"/>
      <c r="AJ8" s="608"/>
      <c r="AK8" s="608"/>
      <c r="AL8" s="608"/>
      <c r="AM8" s="622"/>
      <c r="AN8" s="622"/>
      <c r="AO8" s="648"/>
      <c r="AP8" s="180"/>
      <c r="AQ8" s="307"/>
      <c r="AR8" s="75"/>
      <c r="AS8" s="227">
        <v>8</v>
      </c>
      <c r="AT8" s="394" t="s">
        <v>142</v>
      </c>
      <c r="AU8" s="75"/>
      <c r="AV8" s="72"/>
      <c r="AW8" s="72"/>
      <c r="AX8" s="396" t="str">
        <f>VLOOKUP(Cover!$I$8+7,list3,2)</f>
        <v>August</v>
      </c>
      <c r="AY8" s="229">
        <v>8</v>
      </c>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29"/>
      <c r="CK8" s="29"/>
      <c r="CL8" s="29"/>
      <c r="CM8" s="29"/>
      <c r="CN8" s="29"/>
      <c r="CO8" s="29"/>
      <c r="CP8" s="29"/>
      <c r="CQ8" s="29"/>
      <c r="CR8" s="29"/>
      <c r="CS8" s="29"/>
      <c r="CT8" s="29"/>
      <c r="CU8" s="29"/>
    </row>
    <row r="9" spans="1:99" ht="15" customHeight="1">
      <c r="A9" s="1518"/>
      <c r="B9" s="1519"/>
      <c r="C9" s="592"/>
      <c r="D9" s="84"/>
      <c r="E9" s="84"/>
      <c r="F9" s="96"/>
      <c r="G9" s="96"/>
      <c r="H9" s="84"/>
      <c r="I9" s="87">
        <f t="shared" si="0"/>
        <v>0</v>
      </c>
      <c r="L9" s="1589"/>
      <c r="M9" s="1590"/>
      <c r="N9" s="1592"/>
      <c r="O9" s="1582"/>
      <c r="P9" s="589" t="s">
        <v>20</v>
      </c>
      <c r="Q9" s="589" t="s">
        <v>21</v>
      </c>
      <c r="R9" s="1573"/>
      <c r="S9" s="1581"/>
      <c r="T9" s="180"/>
      <c r="U9" s="180"/>
      <c r="V9" s="180"/>
      <c r="W9" s="180"/>
      <c r="X9" s="180"/>
      <c r="Y9" s="180"/>
      <c r="Z9" s="180"/>
      <c r="AA9" s="608"/>
      <c r="AB9" s="617">
        <v>9</v>
      </c>
      <c r="AC9" s="613" t="s">
        <v>143</v>
      </c>
      <c r="AD9" s="608"/>
      <c r="AE9" s="608"/>
      <c r="AF9" s="608"/>
      <c r="AG9" s="615" t="str">
        <f>VLOOKUP(Cover!$I$8+8,list3,2)</f>
        <v>September</v>
      </c>
      <c r="AH9" s="616">
        <v>9</v>
      </c>
      <c r="AI9" s="608"/>
      <c r="AJ9" s="608"/>
      <c r="AK9" s="608"/>
      <c r="AL9" s="608"/>
      <c r="AM9" s="622"/>
      <c r="AN9" s="622"/>
      <c r="AO9" s="648"/>
      <c r="AP9" s="180"/>
      <c r="AQ9" s="307"/>
      <c r="AR9" s="75"/>
      <c r="AS9" s="227">
        <v>9</v>
      </c>
      <c r="AT9" s="394" t="s">
        <v>143</v>
      </c>
      <c r="AU9" s="75"/>
      <c r="AV9" s="72"/>
      <c r="AW9" s="72"/>
      <c r="AX9" s="396" t="str">
        <f>VLOOKUP(Cover!$I$8+8,list3,2)</f>
        <v>September</v>
      </c>
      <c r="AY9" s="229">
        <v>9</v>
      </c>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29"/>
      <c r="CK9" s="29"/>
      <c r="CL9" s="29"/>
      <c r="CM9" s="29"/>
      <c r="CN9" s="29"/>
      <c r="CO9" s="29"/>
      <c r="CP9" s="29"/>
      <c r="CQ9" s="29"/>
      <c r="CR9" s="29"/>
      <c r="CS9" s="29"/>
      <c r="CT9" s="29"/>
      <c r="CU9" s="29"/>
    </row>
    <row r="10" spans="1:99" ht="15" customHeight="1">
      <c r="A10" s="1518"/>
      <c r="B10" s="1519"/>
      <c r="C10" s="592"/>
      <c r="D10" s="84"/>
      <c r="E10" s="84"/>
      <c r="F10" s="96"/>
      <c r="G10" s="96"/>
      <c r="H10" s="84"/>
      <c r="I10" s="87">
        <f t="shared" si="0"/>
        <v>0</v>
      </c>
      <c r="L10" s="1569"/>
      <c r="M10" s="1577"/>
      <c r="N10" s="592"/>
      <c r="O10" s="593"/>
      <c r="P10" s="594"/>
      <c r="Q10" s="593"/>
      <c r="R10" s="593"/>
      <c r="S10" s="212">
        <f>+O10+R10-P10</f>
        <v>0</v>
      </c>
      <c r="T10" s="308"/>
      <c r="U10" s="308"/>
      <c r="V10" s="308"/>
      <c r="W10" s="308"/>
      <c r="X10" s="308"/>
      <c r="Y10" s="308"/>
      <c r="Z10" s="308"/>
      <c r="AA10" s="608"/>
      <c r="AB10" s="617">
        <v>10</v>
      </c>
      <c r="AC10" s="613" t="s">
        <v>144</v>
      </c>
      <c r="AD10" s="608"/>
      <c r="AE10" s="608"/>
      <c r="AF10" s="608"/>
      <c r="AG10" s="615" t="str">
        <f>VLOOKUP(Cover!$I$8+9,list3,2)</f>
        <v>October</v>
      </c>
      <c r="AH10" s="616">
        <v>10</v>
      </c>
      <c r="AI10" s="608"/>
      <c r="AJ10" s="608"/>
      <c r="AK10" s="608"/>
      <c r="AL10" s="608"/>
      <c r="AM10" s="622"/>
      <c r="AN10" s="622"/>
      <c r="AO10" s="649"/>
      <c r="AP10" s="308"/>
      <c r="AQ10" s="307"/>
      <c r="AR10" s="75"/>
      <c r="AS10" s="227">
        <v>10</v>
      </c>
      <c r="AT10" s="394" t="s">
        <v>144</v>
      </c>
      <c r="AU10" s="75"/>
      <c r="AV10" s="72"/>
      <c r="AW10" s="72"/>
      <c r="AX10" s="396" t="str">
        <f>VLOOKUP(Cover!$I$8+9,list3,2)</f>
        <v>October</v>
      </c>
      <c r="AY10" s="229">
        <v>10</v>
      </c>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29"/>
      <c r="CK10" s="29"/>
      <c r="CL10" s="29"/>
      <c r="CM10" s="29"/>
      <c r="CN10" s="29"/>
      <c r="CO10" s="29"/>
      <c r="CP10" s="29"/>
      <c r="CQ10" s="29"/>
      <c r="CR10" s="29"/>
      <c r="CS10" s="29"/>
      <c r="CT10" s="29"/>
      <c r="CU10" s="29"/>
    </row>
    <row r="11" spans="1:99" ht="15" customHeight="1">
      <c r="A11" s="1518"/>
      <c r="B11" s="1519"/>
      <c r="C11" s="592"/>
      <c r="D11" s="84"/>
      <c r="E11" s="84"/>
      <c r="F11" s="96"/>
      <c r="G11" s="96"/>
      <c r="H11" s="84"/>
      <c r="I11" s="87">
        <f t="shared" si="0"/>
        <v>0</v>
      </c>
      <c r="L11" s="1518"/>
      <c r="M11" s="1520"/>
      <c r="N11" s="592"/>
      <c r="O11" s="593"/>
      <c r="P11" s="594"/>
      <c r="Q11" s="593"/>
      <c r="R11" s="593"/>
      <c r="S11" s="115">
        <f>+O11+R11-P11</f>
        <v>0</v>
      </c>
      <c r="T11" s="308"/>
      <c r="U11" s="308"/>
      <c r="V11" s="308"/>
      <c r="W11" s="308"/>
      <c r="X11" s="308"/>
      <c r="Y11" s="308"/>
      <c r="Z11" s="308"/>
      <c r="AA11" s="608"/>
      <c r="AB11" s="617">
        <v>11</v>
      </c>
      <c r="AC11" s="613" t="s">
        <v>145</v>
      </c>
      <c r="AD11" s="608"/>
      <c r="AE11" s="608"/>
      <c r="AF11" s="608"/>
      <c r="AG11" s="615" t="str">
        <f>VLOOKUP(Cover!$I$8+10,list3,2)</f>
        <v>November</v>
      </c>
      <c r="AH11" s="616">
        <v>11</v>
      </c>
      <c r="AI11" s="608"/>
      <c r="AJ11" s="608"/>
      <c r="AK11" s="608"/>
      <c r="AL11" s="608"/>
      <c r="AM11" s="622"/>
      <c r="AN11" s="622"/>
      <c r="AO11" s="649"/>
      <c r="AP11" s="308"/>
      <c r="AQ11" s="307"/>
      <c r="AR11" s="75"/>
      <c r="AS11" s="227">
        <v>11</v>
      </c>
      <c r="AT11" s="394" t="s">
        <v>145</v>
      </c>
      <c r="AU11" s="75"/>
      <c r="AV11" s="72"/>
      <c r="AW11" s="72"/>
      <c r="AX11" s="396" t="str">
        <f>VLOOKUP(Cover!$I$8+10,list3,2)</f>
        <v>November</v>
      </c>
      <c r="AY11" s="229">
        <v>11</v>
      </c>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29"/>
      <c r="CK11" s="29"/>
      <c r="CL11" s="29"/>
      <c r="CM11" s="29"/>
      <c r="CN11" s="29"/>
      <c r="CO11" s="29"/>
      <c r="CP11" s="29"/>
      <c r="CQ11" s="29"/>
      <c r="CR11" s="29"/>
      <c r="CS11" s="29"/>
      <c r="CT11" s="29"/>
      <c r="CU11" s="29"/>
    </row>
    <row r="12" spans="1:99" ht="15" customHeight="1">
      <c r="A12" s="1518"/>
      <c r="B12" s="1519"/>
      <c r="C12" s="592"/>
      <c r="D12" s="604"/>
      <c r="E12" s="604"/>
      <c r="F12" s="666"/>
      <c r="G12" s="666"/>
      <c r="H12" s="604"/>
      <c r="I12" s="87">
        <f t="shared" si="0"/>
        <v>0</v>
      </c>
      <c r="L12" s="1518"/>
      <c r="M12" s="1520"/>
      <c r="N12" s="592"/>
      <c r="O12" s="593"/>
      <c r="P12" s="594"/>
      <c r="Q12" s="593"/>
      <c r="R12" s="593"/>
      <c r="S12" s="115">
        <f>+O12+R12-P12</f>
        <v>0</v>
      </c>
      <c r="T12" s="308"/>
      <c r="U12" s="308"/>
      <c r="V12" s="308"/>
      <c r="W12" s="308"/>
      <c r="X12" s="308"/>
      <c r="Y12" s="308"/>
      <c r="Z12" s="308"/>
      <c r="AA12" s="608"/>
      <c r="AB12" s="617">
        <v>12</v>
      </c>
      <c r="AC12" s="613" t="s">
        <v>146</v>
      </c>
      <c r="AD12" s="608"/>
      <c r="AE12" s="608"/>
      <c r="AF12" s="608"/>
      <c r="AG12" s="621" t="str">
        <f>VLOOKUP(Cover!$I$8+11,list3,2)</f>
        <v>December</v>
      </c>
      <c r="AH12" s="620">
        <v>12</v>
      </c>
      <c r="AI12" s="608"/>
      <c r="AJ12" s="608"/>
      <c r="AK12" s="608"/>
      <c r="AL12" s="608"/>
      <c r="AM12" s="622"/>
      <c r="AN12" s="622"/>
      <c r="AO12" s="649"/>
      <c r="AP12" s="308"/>
      <c r="AQ12" s="307"/>
      <c r="AR12" s="75"/>
      <c r="AS12" s="227">
        <v>12</v>
      </c>
      <c r="AT12" s="394" t="s">
        <v>146</v>
      </c>
      <c r="AU12" s="75"/>
      <c r="AV12" s="72"/>
      <c r="AW12" s="72"/>
      <c r="AX12" s="397" t="str">
        <f>VLOOKUP(Cover!$I$8+11,list3,2)</f>
        <v>December</v>
      </c>
      <c r="AY12" s="230">
        <v>12</v>
      </c>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29"/>
      <c r="CK12" s="29"/>
      <c r="CL12" s="29"/>
      <c r="CM12" s="29"/>
      <c r="CN12" s="29"/>
      <c r="CO12" s="29"/>
      <c r="CP12" s="29"/>
      <c r="CQ12" s="29"/>
      <c r="CR12" s="29"/>
      <c r="CS12" s="29"/>
      <c r="CT12" s="29"/>
      <c r="CU12" s="29"/>
    </row>
    <row r="13" spans="1:99" ht="15" customHeight="1">
      <c r="A13" s="1518"/>
      <c r="B13" s="1519"/>
      <c r="C13" s="592"/>
      <c r="D13" s="84"/>
      <c r="E13" s="84"/>
      <c r="F13" s="96"/>
      <c r="G13" s="96"/>
      <c r="H13" s="84"/>
      <c r="I13" s="87">
        <f t="shared" si="0"/>
        <v>0</v>
      </c>
      <c r="L13" s="1521"/>
      <c r="M13" s="1522"/>
      <c r="N13" s="592"/>
      <c r="O13" s="594"/>
      <c r="P13" s="594"/>
      <c r="Q13" s="594"/>
      <c r="R13" s="667"/>
      <c r="S13" s="120">
        <f>+O13+R13-P13</f>
        <v>0</v>
      </c>
      <c r="T13" s="75"/>
      <c r="U13" s="75"/>
      <c r="V13" s="75"/>
      <c r="W13" s="75"/>
      <c r="X13" s="75"/>
      <c r="Y13" s="75"/>
      <c r="Z13" s="75"/>
      <c r="AA13" s="608"/>
      <c r="AB13" s="617">
        <v>13</v>
      </c>
      <c r="AC13" s="613" t="s">
        <v>136</v>
      </c>
      <c r="AD13" s="608"/>
      <c r="AE13" s="608"/>
      <c r="AF13" s="608"/>
      <c r="AG13" s="608" t="s">
        <v>408</v>
      </c>
      <c r="AH13" s="608"/>
      <c r="AI13" s="608"/>
      <c r="AJ13" s="608"/>
      <c r="AK13" s="608"/>
      <c r="AL13" s="608"/>
      <c r="AM13" s="622"/>
      <c r="AN13" s="622"/>
      <c r="AO13" s="608"/>
      <c r="AP13" s="75"/>
      <c r="AQ13" s="75"/>
      <c r="AR13" s="75"/>
      <c r="AS13" s="227">
        <v>13</v>
      </c>
      <c r="AT13" s="394" t="s">
        <v>136</v>
      </c>
      <c r="AU13" s="75"/>
      <c r="AV13" s="72"/>
      <c r="AW13" s="72"/>
      <c r="AX13" s="75" t="s">
        <v>260</v>
      </c>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29"/>
      <c r="CK13" s="29"/>
      <c r="CL13" s="29"/>
      <c r="CM13" s="29"/>
      <c r="CN13" s="29"/>
      <c r="CO13" s="29"/>
      <c r="CP13" s="29"/>
      <c r="CQ13" s="29"/>
      <c r="CR13" s="29"/>
      <c r="CS13" s="29"/>
      <c r="CT13" s="29"/>
      <c r="CU13" s="29"/>
    </row>
    <row r="14" spans="1:99" ht="15" customHeight="1" thickBot="1">
      <c r="A14" s="1518"/>
      <c r="B14" s="1519"/>
      <c r="C14" s="592"/>
      <c r="D14" s="84"/>
      <c r="E14" s="84"/>
      <c r="F14" s="96"/>
      <c r="G14" s="96"/>
      <c r="H14" s="84"/>
      <c r="I14" s="87">
        <f t="shared" si="0"/>
        <v>0</v>
      </c>
      <c r="L14" s="1523" t="s">
        <v>30</v>
      </c>
      <c r="M14" s="1524"/>
      <c r="N14" s="590"/>
      <c r="O14" s="590">
        <f>SUM(O10:O13)</f>
        <v>0</v>
      </c>
      <c r="P14" s="590">
        <f>SUM(P10:P13)</f>
        <v>0</v>
      </c>
      <c r="Q14" s="590">
        <f>SUM(Q10:Q13)</f>
        <v>0</v>
      </c>
      <c r="R14" s="590">
        <f>SUM(R10:R13)</f>
        <v>0</v>
      </c>
      <c r="S14" s="126">
        <f>SUM(S10:S13)</f>
        <v>0</v>
      </c>
      <c r="T14" s="75"/>
      <c r="U14" s="75"/>
      <c r="V14" s="75"/>
      <c r="W14" s="75"/>
      <c r="X14" s="75"/>
      <c r="Y14" s="75"/>
      <c r="Z14" s="75"/>
      <c r="AA14" s="608"/>
      <c r="AB14" s="617">
        <v>14</v>
      </c>
      <c r="AC14" s="613" t="s">
        <v>137</v>
      </c>
      <c r="AD14" s="608"/>
      <c r="AE14" s="622"/>
      <c r="AF14" s="623"/>
      <c r="AG14" s="622"/>
      <c r="AH14" s="622"/>
      <c r="AI14" s="622"/>
      <c r="AJ14" s="622"/>
      <c r="AK14" s="622"/>
      <c r="AL14" s="622"/>
      <c r="AM14" s="622"/>
      <c r="AN14" s="622"/>
      <c r="AO14" s="608"/>
      <c r="AP14" s="75"/>
      <c r="AQ14" s="75"/>
      <c r="AR14" s="75"/>
      <c r="AS14" s="227">
        <v>14</v>
      </c>
      <c r="AT14" s="394" t="s">
        <v>137</v>
      </c>
      <c r="AU14" s="75"/>
      <c r="AV14" s="228"/>
      <c r="AW14" s="392"/>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72"/>
      <c r="CA14" s="72"/>
      <c r="CB14" s="72"/>
      <c r="CC14" s="72"/>
      <c r="CD14" s="72"/>
      <c r="CE14" s="72"/>
      <c r="CF14" s="72"/>
      <c r="CG14" s="72"/>
      <c r="CH14" s="72"/>
      <c r="CI14" s="72"/>
      <c r="CJ14" s="29"/>
      <c r="CK14" s="29"/>
      <c r="CL14" s="29"/>
      <c r="CM14" s="29"/>
      <c r="CN14" s="29"/>
      <c r="CO14" s="29"/>
      <c r="CP14" s="29"/>
      <c r="CQ14" s="29"/>
      <c r="CR14" s="29"/>
      <c r="CS14" s="29"/>
      <c r="CT14" s="29"/>
      <c r="CU14" s="29"/>
    </row>
    <row r="15" spans="1:99" ht="15" customHeight="1" thickBot="1" thickTop="1">
      <c r="A15" s="1518"/>
      <c r="B15" s="1519"/>
      <c r="C15" s="592"/>
      <c r="D15" s="84"/>
      <c r="E15" s="84"/>
      <c r="F15" s="96"/>
      <c r="G15" s="96"/>
      <c r="H15" s="84"/>
      <c r="I15" s="87">
        <f t="shared" si="0"/>
        <v>0</v>
      </c>
      <c r="T15" s="650"/>
      <c r="U15" s="650"/>
      <c r="V15" s="650"/>
      <c r="W15" s="650"/>
      <c r="X15" s="650"/>
      <c r="Y15" s="650"/>
      <c r="Z15" s="650"/>
      <c r="AA15" s="608"/>
      <c r="AB15" s="617">
        <v>15</v>
      </c>
      <c r="AC15" s="613" t="s">
        <v>135</v>
      </c>
      <c r="AD15" s="608"/>
      <c r="AE15" s="622"/>
      <c r="AF15" s="623"/>
      <c r="AG15" s="622"/>
      <c r="AH15" s="622"/>
      <c r="AI15" s="622"/>
      <c r="AJ15" s="622"/>
      <c r="AK15" s="622"/>
      <c r="AL15" s="622"/>
      <c r="AM15" s="622"/>
      <c r="AN15" s="622"/>
      <c r="AO15" s="651"/>
      <c r="AP15" s="75"/>
      <c r="AQ15" s="75"/>
      <c r="AR15" s="75"/>
      <c r="AS15" s="227">
        <v>15</v>
      </c>
      <c r="AT15" s="394" t="s">
        <v>135</v>
      </c>
      <c r="AU15" s="75"/>
      <c r="AV15" s="228"/>
      <c r="AW15" s="392"/>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72"/>
      <c r="CA15" s="72"/>
      <c r="CB15" s="72"/>
      <c r="CC15" s="72"/>
      <c r="CD15" s="72"/>
      <c r="CE15" s="72"/>
      <c r="CF15" s="72"/>
      <c r="CG15" s="72"/>
      <c r="CH15" s="72"/>
      <c r="CI15" s="72"/>
      <c r="CJ15" s="29"/>
      <c r="CK15" s="29"/>
      <c r="CL15" s="29"/>
      <c r="CM15" s="29"/>
      <c r="CN15" s="29"/>
      <c r="CO15" s="29"/>
      <c r="CP15" s="29"/>
      <c r="CQ15" s="29"/>
      <c r="CR15" s="29"/>
      <c r="CS15" s="29"/>
      <c r="CT15" s="29"/>
      <c r="CU15" s="29"/>
    </row>
    <row r="16" spans="1:99" ht="15" customHeight="1" thickTop="1">
      <c r="A16" s="1518"/>
      <c r="B16" s="1519"/>
      <c r="C16" s="592"/>
      <c r="D16" s="84"/>
      <c r="E16" s="84"/>
      <c r="F16" s="96"/>
      <c r="G16" s="96"/>
      <c r="H16" s="84"/>
      <c r="I16" s="87">
        <f t="shared" si="0"/>
        <v>0</v>
      </c>
      <c r="L16" s="1583" t="s">
        <v>487</v>
      </c>
      <c r="M16" s="1584"/>
      <c r="N16" s="1584"/>
      <c r="O16" s="1584"/>
      <c r="P16" s="1584"/>
      <c r="Q16" s="1584"/>
      <c r="R16" s="1584"/>
      <c r="S16" s="1585"/>
      <c r="T16" s="75"/>
      <c r="U16" s="75"/>
      <c r="V16" s="75"/>
      <c r="W16" s="75"/>
      <c r="X16" s="75"/>
      <c r="Y16" s="75"/>
      <c r="Z16" s="75"/>
      <c r="AA16" s="608"/>
      <c r="AB16" s="617">
        <v>16</v>
      </c>
      <c r="AC16" s="613" t="s">
        <v>138</v>
      </c>
      <c r="AD16" s="608"/>
      <c r="AE16" s="622"/>
      <c r="AF16" s="623"/>
      <c r="AG16" s="622"/>
      <c r="AH16" s="622"/>
      <c r="AI16" s="622"/>
      <c r="AJ16" s="622"/>
      <c r="AK16" s="622"/>
      <c r="AL16" s="622"/>
      <c r="AM16" s="622"/>
      <c r="AN16" s="622"/>
      <c r="AO16" s="608"/>
      <c r="AP16" s="75"/>
      <c r="AQ16" s="75"/>
      <c r="AR16" s="75"/>
      <c r="AS16" s="227">
        <v>16</v>
      </c>
      <c r="AT16" s="394" t="s">
        <v>138</v>
      </c>
      <c r="AU16" s="75"/>
      <c r="AV16" s="228"/>
      <c r="AW16" s="392"/>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72"/>
      <c r="CA16" s="72"/>
      <c r="CB16" s="72"/>
      <c r="CC16" s="72"/>
      <c r="CD16" s="72"/>
      <c r="CE16" s="72"/>
      <c r="CF16" s="72"/>
      <c r="CG16" s="72"/>
      <c r="CH16" s="72"/>
      <c r="CI16" s="72"/>
      <c r="CJ16" s="29"/>
      <c r="CK16" s="29"/>
      <c r="CL16" s="29"/>
      <c r="CM16" s="29"/>
      <c r="CN16" s="29"/>
      <c r="CO16" s="29"/>
      <c r="CP16" s="29"/>
      <c r="CQ16" s="29"/>
      <c r="CR16" s="29"/>
      <c r="CS16" s="29"/>
      <c r="CT16" s="29"/>
      <c r="CU16" s="29"/>
    </row>
    <row r="17" spans="1:99" ht="15" customHeight="1">
      <c r="A17" s="1518"/>
      <c r="B17" s="1519"/>
      <c r="C17" s="592"/>
      <c r="D17" s="84"/>
      <c r="E17" s="84"/>
      <c r="F17" s="96"/>
      <c r="G17" s="96"/>
      <c r="H17" s="84"/>
      <c r="I17" s="87">
        <f t="shared" si="0"/>
        <v>0</v>
      </c>
      <c r="L17" s="1587" t="s">
        <v>17</v>
      </c>
      <c r="M17" s="1588"/>
      <c r="N17" s="1591" t="s">
        <v>397</v>
      </c>
      <c r="O17" s="1578" t="s">
        <v>442</v>
      </c>
      <c r="P17" s="1578" t="s">
        <v>436</v>
      </c>
      <c r="Q17" s="1611" t="s">
        <v>259</v>
      </c>
      <c r="R17" s="1612"/>
      <c r="S17" s="1613"/>
      <c r="T17" s="75"/>
      <c r="U17" s="75"/>
      <c r="V17" s="75"/>
      <c r="W17" s="75"/>
      <c r="X17" s="75"/>
      <c r="Y17" s="75"/>
      <c r="Z17" s="75"/>
      <c r="AA17" s="608"/>
      <c r="AB17" s="617">
        <v>17</v>
      </c>
      <c r="AC17" s="613" t="s">
        <v>139</v>
      </c>
      <c r="AD17" s="608"/>
      <c r="AE17" s="622"/>
      <c r="AF17" s="623"/>
      <c r="AG17" s="622"/>
      <c r="AH17" s="622"/>
      <c r="AI17" s="622"/>
      <c r="AJ17" s="622"/>
      <c r="AK17" s="622"/>
      <c r="AL17" s="622"/>
      <c r="AM17" s="622"/>
      <c r="AN17" s="622"/>
      <c r="AO17" s="608"/>
      <c r="AP17" s="75"/>
      <c r="AQ17" s="75"/>
      <c r="AR17" s="75"/>
      <c r="AS17" s="227">
        <v>17</v>
      </c>
      <c r="AT17" s="394" t="s">
        <v>139</v>
      </c>
      <c r="AU17" s="75"/>
      <c r="AV17" s="228"/>
      <c r="AW17" s="392"/>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72"/>
      <c r="CA17" s="72"/>
      <c r="CB17" s="72"/>
      <c r="CC17" s="72"/>
      <c r="CD17" s="72"/>
      <c r="CE17" s="72"/>
      <c r="CF17" s="72"/>
      <c r="CG17" s="72"/>
      <c r="CH17" s="72"/>
      <c r="CI17" s="72"/>
      <c r="CJ17" s="29"/>
      <c r="CK17" s="29"/>
      <c r="CL17" s="29"/>
      <c r="CM17" s="29"/>
      <c r="CN17" s="29"/>
      <c r="CO17" s="29"/>
      <c r="CP17" s="29"/>
      <c r="CQ17" s="29"/>
      <c r="CR17" s="29"/>
      <c r="CS17" s="29"/>
      <c r="CT17" s="29"/>
      <c r="CU17" s="29"/>
    </row>
    <row r="18" spans="1:99" ht="15" customHeight="1">
      <c r="A18" s="1518"/>
      <c r="B18" s="1519"/>
      <c r="C18" s="592"/>
      <c r="D18" s="84"/>
      <c r="E18" s="84"/>
      <c r="F18" s="96"/>
      <c r="G18" s="96"/>
      <c r="H18" s="84"/>
      <c r="I18" s="87">
        <f>E18-F18+H18</f>
        <v>0</v>
      </c>
      <c r="L18" s="1589"/>
      <c r="M18" s="1590"/>
      <c r="N18" s="1592"/>
      <c r="O18" s="1579"/>
      <c r="P18" s="1579"/>
      <c r="Q18" s="1614"/>
      <c r="R18" s="1615"/>
      <c r="S18" s="1616"/>
      <c r="T18" s="75"/>
      <c r="U18" s="75"/>
      <c r="V18" s="75"/>
      <c r="W18" s="75"/>
      <c r="X18" s="75"/>
      <c r="Y18" s="75"/>
      <c r="Z18" s="75"/>
      <c r="AA18" s="608"/>
      <c r="AB18" s="617">
        <v>18</v>
      </c>
      <c r="AC18" s="613" t="s">
        <v>140</v>
      </c>
      <c r="AD18" s="608"/>
      <c r="AE18" s="622"/>
      <c r="AF18" s="623"/>
      <c r="AG18" s="622"/>
      <c r="AH18" s="622"/>
      <c r="AI18" s="622"/>
      <c r="AJ18" s="622"/>
      <c r="AK18" s="622"/>
      <c r="AL18" s="622"/>
      <c r="AM18" s="622"/>
      <c r="AN18" s="622"/>
      <c r="AO18" s="608"/>
      <c r="AP18" s="75"/>
      <c r="AQ18" s="75"/>
      <c r="AR18" s="75"/>
      <c r="AS18" s="227">
        <v>18</v>
      </c>
      <c r="AT18" s="394" t="s">
        <v>140</v>
      </c>
      <c r="AU18" s="75"/>
      <c r="AV18" s="228"/>
      <c r="AW18" s="392"/>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72"/>
      <c r="CA18" s="72"/>
      <c r="CB18" s="72"/>
      <c r="CC18" s="72"/>
      <c r="CD18" s="72"/>
      <c r="CE18" s="72"/>
      <c r="CF18" s="72"/>
      <c r="CG18" s="72"/>
      <c r="CH18" s="72"/>
      <c r="CI18" s="72"/>
      <c r="CJ18" s="29"/>
      <c r="CK18" s="29"/>
      <c r="CL18" s="29"/>
      <c r="CM18" s="29"/>
      <c r="CN18" s="29"/>
      <c r="CO18" s="29"/>
      <c r="CP18" s="29"/>
      <c r="CQ18" s="29"/>
      <c r="CR18" s="29"/>
      <c r="CS18" s="29"/>
      <c r="CT18" s="29"/>
      <c r="CU18" s="29"/>
    </row>
    <row r="19" spans="1:99" ht="15" customHeight="1">
      <c r="A19" s="1518"/>
      <c r="B19" s="1519"/>
      <c r="C19" s="592"/>
      <c r="D19" s="84"/>
      <c r="E19" s="84"/>
      <c r="F19" s="96"/>
      <c r="G19" s="96"/>
      <c r="H19" s="84"/>
      <c r="I19" s="87">
        <f>E19-F19+H19</f>
        <v>0</v>
      </c>
      <c r="L19" s="1569"/>
      <c r="M19" s="1577"/>
      <c r="N19" s="665"/>
      <c r="O19" s="594"/>
      <c r="P19" s="593"/>
      <c r="Q19" s="1574"/>
      <c r="R19" s="1575"/>
      <c r="S19" s="1576"/>
      <c r="T19" s="75"/>
      <c r="U19" s="75"/>
      <c r="V19" s="75"/>
      <c r="W19" s="75"/>
      <c r="X19" s="75"/>
      <c r="Y19" s="75"/>
      <c r="Z19" s="75"/>
      <c r="AA19" s="608"/>
      <c r="AB19" s="617">
        <v>19</v>
      </c>
      <c r="AC19" s="613" t="s">
        <v>141</v>
      </c>
      <c r="AD19" s="608"/>
      <c r="AE19" s="622"/>
      <c r="AF19" s="623"/>
      <c r="AG19" s="622"/>
      <c r="AH19" s="622"/>
      <c r="AI19" s="622"/>
      <c r="AJ19" s="622"/>
      <c r="AK19" s="622"/>
      <c r="AL19" s="622"/>
      <c r="AM19" s="622"/>
      <c r="AN19" s="622"/>
      <c r="AO19" s="608"/>
      <c r="AP19" s="72"/>
      <c r="AQ19" s="72"/>
      <c r="AR19" s="72"/>
      <c r="AS19" s="227">
        <v>19</v>
      </c>
      <c r="AT19" s="394" t="s">
        <v>141</v>
      </c>
      <c r="AU19" s="72"/>
      <c r="AV19" s="228"/>
      <c r="AW19" s="392"/>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72"/>
      <c r="CA19" s="72"/>
      <c r="CB19" s="72"/>
      <c r="CC19" s="72"/>
      <c r="CD19" s="72"/>
      <c r="CE19" s="72"/>
      <c r="CF19" s="72"/>
      <c r="CG19" s="72"/>
      <c r="CH19" s="72"/>
      <c r="CI19" s="72"/>
      <c r="CJ19" s="29"/>
      <c r="CK19" s="29"/>
      <c r="CL19" s="29"/>
      <c r="CM19" s="29"/>
      <c r="CN19" s="29"/>
      <c r="CO19" s="29"/>
      <c r="CP19" s="29"/>
      <c r="CQ19" s="29"/>
      <c r="CR19" s="29"/>
      <c r="CS19" s="29"/>
      <c r="CT19" s="29"/>
      <c r="CU19" s="29"/>
    </row>
    <row r="20" spans="1:99" ht="15" customHeight="1">
      <c r="A20" s="1518"/>
      <c r="B20" s="1519"/>
      <c r="C20" s="592"/>
      <c r="D20" s="84"/>
      <c r="E20" s="84"/>
      <c r="F20" s="96"/>
      <c r="G20" s="96"/>
      <c r="H20" s="84"/>
      <c r="I20" s="87">
        <f>E20-F20+H20</f>
        <v>0</v>
      </c>
      <c r="L20" s="1518"/>
      <c r="M20" s="1520"/>
      <c r="N20" s="665"/>
      <c r="O20" s="594"/>
      <c r="P20" s="593"/>
      <c r="Q20" s="1603"/>
      <c r="R20" s="1604"/>
      <c r="S20" s="1605"/>
      <c r="T20" s="75"/>
      <c r="U20" s="75"/>
      <c r="V20" s="75"/>
      <c r="W20" s="75"/>
      <c r="X20" s="75"/>
      <c r="Y20" s="75"/>
      <c r="Z20" s="75"/>
      <c r="AA20" s="608"/>
      <c r="AB20" s="617">
        <v>20</v>
      </c>
      <c r="AC20" s="613" t="s">
        <v>142</v>
      </c>
      <c r="AD20" s="608"/>
      <c r="AE20" s="622"/>
      <c r="AF20" s="623"/>
      <c r="AG20" s="622"/>
      <c r="AH20" s="622"/>
      <c r="AI20" s="622"/>
      <c r="AJ20" s="622"/>
      <c r="AK20" s="622"/>
      <c r="AL20" s="622"/>
      <c r="AM20" s="622"/>
      <c r="AN20" s="622"/>
      <c r="AO20" s="608"/>
      <c r="AP20" s="72"/>
      <c r="AQ20" s="72"/>
      <c r="AR20" s="72"/>
      <c r="AS20" s="227">
        <v>20</v>
      </c>
      <c r="AT20" s="394" t="s">
        <v>142</v>
      </c>
      <c r="AU20" s="72"/>
      <c r="AV20" s="228"/>
      <c r="AW20" s="392"/>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72"/>
      <c r="CA20" s="72"/>
      <c r="CB20" s="72"/>
      <c r="CC20" s="72"/>
      <c r="CD20" s="72"/>
      <c r="CE20" s="72"/>
      <c r="CF20" s="72"/>
      <c r="CG20" s="72"/>
      <c r="CH20" s="72"/>
      <c r="CI20" s="72"/>
      <c r="CJ20" s="29"/>
      <c r="CK20" s="29"/>
      <c r="CL20" s="29"/>
      <c r="CM20" s="29"/>
      <c r="CN20" s="29"/>
      <c r="CO20" s="29"/>
      <c r="CP20" s="29"/>
      <c r="CQ20" s="29"/>
      <c r="CR20" s="29"/>
      <c r="CS20" s="29"/>
      <c r="CT20" s="29"/>
      <c r="CU20" s="29"/>
    </row>
    <row r="21" spans="1:99" ht="15" customHeight="1">
      <c r="A21" s="1518"/>
      <c r="B21" s="1519"/>
      <c r="C21" s="592"/>
      <c r="D21" s="84"/>
      <c r="E21" s="84"/>
      <c r="F21" s="96"/>
      <c r="G21" s="96"/>
      <c r="H21" s="84"/>
      <c r="I21" s="87">
        <f>E21-F21+H21</f>
        <v>0</v>
      </c>
      <c r="L21" s="1518"/>
      <c r="M21" s="1520"/>
      <c r="N21" s="665"/>
      <c r="O21" s="594"/>
      <c r="P21" s="594"/>
      <c r="Q21" s="1603"/>
      <c r="R21" s="1606"/>
      <c r="S21" s="1607"/>
      <c r="T21" s="75"/>
      <c r="U21" s="75"/>
      <c r="V21" s="75"/>
      <c r="W21" s="75"/>
      <c r="X21" s="75"/>
      <c r="Y21" s="75"/>
      <c r="Z21" s="75"/>
      <c r="AA21" s="608"/>
      <c r="AB21" s="617">
        <v>21</v>
      </c>
      <c r="AC21" s="613" t="s">
        <v>143</v>
      </c>
      <c r="AD21" s="608"/>
      <c r="AE21" s="622"/>
      <c r="AF21" s="623"/>
      <c r="AG21" s="622"/>
      <c r="AH21" s="622"/>
      <c r="AI21" s="622"/>
      <c r="AJ21" s="622"/>
      <c r="AK21" s="622"/>
      <c r="AL21" s="622"/>
      <c r="AM21" s="622"/>
      <c r="AN21" s="622"/>
      <c r="AO21" s="608"/>
      <c r="AP21" s="72"/>
      <c r="AQ21" s="72"/>
      <c r="AR21" s="72"/>
      <c r="AS21" s="227">
        <v>21</v>
      </c>
      <c r="AT21" s="394" t="s">
        <v>143</v>
      </c>
      <c r="AU21" s="72"/>
      <c r="AV21" s="228"/>
      <c r="AW21" s="392"/>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72"/>
      <c r="CA21" s="72"/>
      <c r="CB21" s="72"/>
      <c r="CC21" s="72"/>
      <c r="CD21" s="72"/>
      <c r="CE21" s="72"/>
      <c r="CF21" s="72"/>
      <c r="CG21" s="72"/>
      <c r="CH21" s="72"/>
      <c r="CI21" s="72"/>
      <c r="CJ21" s="29"/>
      <c r="CK21" s="29"/>
      <c r="CL21" s="29"/>
      <c r="CM21" s="29"/>
      <c r="CN21" s="29"/>
      <c r="CO21" s="29"/>
      <c r="CP21" s="29"/>
      <c r="CQ21" s="29"/>
      <c r="CR21" s="29"/>
      <c r="CS21" s="29"/>
      <c r="CT21" s="29"/>
      <c r="CU21" s="29"/>
    </row>
    <row r="22" spans="1:99" ht="15" customHeight="1">
      <c r="A22" s="1518"/>
      <c r="B22" s="1519"/>
      <c r="C22" s="592"/>
      <c r="D22" s="84"/>
      <c r="E22" s="84"/>
      <c r="F22" s="96"/>
      <c r="G22" s="96"/>
      <c r="H22" s="498"/>
      <c r="I22" s="99">
        <f>E22-F22+H22</f>
        <v>0</v>
      </c>
      <c r="L22" s="1521"/>
      <c r="M22" s="1522"/>
      <c r="N22" s="665"/>
      <c r="O22" s="594"/>
      <c r="P22" s="593"/>
      <c r="Q22" s="1608"/>
      <c r="R22" s="1609"/>
      <c r="S22" s="1610"/>
      <c r="T22" s="180"/>
      <c r="U22" s="180"/>
      <c r="V22" s="180"/>
      <c r="W22" s="180"/>
      <c r="X22" s="180"/>
      <c r="Y22" s="180"/>
      <c r="Z22" s="180"/>
      <c r="AA22" s="608"/>
      <c r="AB22" s="617">
        <v>22</v>
      </c>
      <c r="AC22" s="613" t="s">
        <v>144</v>
      </c>
      <c r="AD22" s="608"/>
      <c r="AE22" s="622"/>
      <c r="AF22" s="623"/>
      <c r="AG22" s="622"/>
      <c r="AH22" s="622"/>
      <c r="AI22" s="622"/>
      <c r="AJ22" s="622"/>
      <c r="AK22" s="622"/>
      <c r="AL22" s="622"/>
      <c r="AM22" s="622"/>
      <c r="AN22" s="622"/>
      <c r="AO22" s="648"/>
      <c r="AP22" s="189"/>
      <c r="AQ22" s="309"/>
      <c r="AR22" s="72"/>
      <c r="AS22" s="227">
        <v>22</v>
      </c>
      <c r="AT22" s="394" t="s">
        <v>144</v>
      </c>
      <c r="AU22" s="72"/>
      <c r="AV22" s="228"/>
      <c r="AW22" s="392"/>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72"/>
      <c r="CA22" s="72"/>
      <c r="CB22" s="72"/>
      <c r="CC22" s="72"/>
      <c r="CD22" s="72"/>
      <c r="CE22" s="72"/>
      <c r="CF22" s="72"/>
      <c r="CG22" s="72"/>
      <c r="CH22" s="72"/>
      <c r="CI22" s="72"/>
      <c r="CJ22" s="29"/>
      <c r="CK22" s="29"/>
      <c r="CL22" s="29"/>
      <c r="CM22" s="29"/>
      <c r="CN22" s="29"/>
      <c r="CO22" s="29"/>
      <c r="CP22" s="29"/>
      <c r="CQ22" s="29"/>
      <c r="CR22" s="29"/>
      <c r="CS22" s="29"/>
      <c r="CT22" s="29"/>
      <c r="CU22" s="29"/>
    </row>
    <row r="23" spans="1:99" ht="15" customHeight="1" thickBot="1">
      <c r="A23" s="571" t="s">
        <v>30</v>
      </c>
      <c r="B23" s="573"/>
      <c r="C23" s="596"/>
      <c r="D23" s="95"/>
      <c r="E23" s="95">
        <f>SUM(E6:E22)</f>
        <v>0</v>
      </c>
      <c r="F23" s="95">
        <f>SUM(F6:F22)</f>
        <v>0</v>
      </c>
      <c r="G23" s="95">
        <f>SUM(G6:G22)</f>
        <v>0</v>
      </c>
      <c r="H23" s="95">
        <f>SUM(H6:H22)</f>
        <v>0</v>
      </c>
      <c r="I23" s="89">
        <f>SUM(I6:I22)</f>
        <v>0</v>
      </c>
      <c r="L23" s="1523" t="s">
        <v>30</v>
      </c>
      <c r="M23" s="1524"/>
      <c r="N23" s="590"/>
      <c r="O23" s="590">
        <f>SUM(O19:O22)</f>
        <v>0</v>
      </c>
      <c r="P23" s="590">
        <f>SUM(P19:P22)</f>
        <v>0</v>
      </c>
      <c r="Q23" s="1600"/>
      <c r="R23" s="1601"/>
      <c r="S23" s="1602"/>
      <c r="T23" s="180"/>
      <c r="U23" s="180"/>
      <c r="V23" s="180"/>
      <c r="W23" s="180"/>
      <c r="X23" s="180"/>
      <c r="Y23" s="180"/>
      <c r="Z23" s="180"/>
      <c r="AA23" s="608"/>
      <c r="AB23" s="619">
        <v>23</v>
      </c>
      <c r="AC23" s="624" t="s">
        <v>145</v>
      </c>
      <c r="AD23" s="608"/>
      <c r="AE23" s="622"/>
      <c r="AF23" s="623"/>
      <c r="AG23" s="622"/>
      <c r="AH23" s="622"/>
      <c r="AI23" s="622"/>
      <c r="AJ23" s="622"/>
      <c r="AK23" s="622"/>
      <c r="AL23" s="622"/>
      <c r="AM23" s="622"/>
      <c r="AN23" s="622"/>
      <c r="AO23" s="648"/>
      <c r="AP23" s="189"/>
      <c r="AQ23" s="309"/>
      <c r="AR23" s="72"/>
      <c r="AS23" s="233">
        <v>23</v>
      </c>
      <c r="AT23" s="395" t="s">
        <v>145</v>
      </c>
      <c r="AU23" s="72"/>
      <c r="AV23" s="228"/>
      <c r="AW23" s="392"/>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72"/>
      <c r="CA23" s="72"/>
      <c r="CB23" s="72"/>
      <c r="CC23" s="72"/>
      <c r="CD23" s="72"/>
      <c r="CE23" s="72"/>
      <c r="CF23" s="72"/>
      <c r="CG23" s="72"/>
      <c r="CH23" s="72"/>
      <c r="CI23" s="72"/>
      <c r="CJ23" s="29"/>
      <c r="CK23" s="29"/>
      <c r="CL23" s="29"/>
      <c r="CM23" s="29"/>
      <c r="CN23" s="29"/>
      <c r="CO23" s="29"/>
      <c r="CP23" s="29"/>
      <c r="CQ23" s="29"/>
      <c r="CR23" s="29"/>
      <c r="CS23" s="29"/>
      <c r="CT23" s="29"/>
      <c r="CU23" s="29"/>
    </row>
    <row r="24" spans="1:99" ht="15" customHeight="1" thickTop="1">
      <c r="A24" s="965" t="s">
        <v>489</v>
      </c>
      <c r="B24" s="50"/>
      <c r="C24" s="51"/>
      <c r="D24" s="51"/>
      <c r="E24" s="51"/>
      <c r="F24" s="51"/>
      <c r="G24" s="51"/>
      <c r="H24" s="51"/>
      <c r="L24" s="965" t="s">
        <v>489</v>
      </c>
      <c r="M24" s="572"/>
      <c r="N24" s="595"/>
      <c r="O24" s="595"/>
      <c r="P24" s="595"/>
      <c r="Q24" s="595"/>
      <c r="R24" s="595"/>
      <c r="S24" s="595"/>
      <c r="T24" s="180"/>
      <c r="U24" s="180"/>
      <c r="V24" s="180"/>
      <c r="W24" s="180"/>
      <c r="X24" s="180"/>
      <c r="Y24" s="180"/>
      <c r="Z24" s="180"/>
      <c r="AA24" s="608"/>
      <c r="AB24" s="622"/>
      <c r="AC24" s="623"/>
      <c r="AD24" s="608"/>
      <c r="AE24" s="622"/>
      <c r="AF24" s="623"/>
      <c r="AG24" s="622"/>
      <c r="AH24" s="622"/>
      <c r="AI24" s="622"/>
      <c r="AJ24" s="622"/>
      <c r="AK24" s="622"/>
      <c r="AL24" s="622"/>
      <c r="AM24" s="648"/>
      <c r="AN24" s="648"/>
      <c r="AO24" s="648"/>
      <c r="AP24" s="189"/>
      <c r="AQ24" s="309"/>
      <c r="AR24" s="72"/>
      <c r="AS24" s="228"/>
      <c r="AT24" s="392"/>
      <c r="AU24" s="72"/>
      <c r="AV24" s="228"/>
      <c r="AW24" s="392"/>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72"/>
      <c r="CA24" s="72"/>
      <c r="CB24" s="72"/>
      <c r="CC24" s="72"/>
      <c r="CD24" s="72"/>
      <c r="CE24" s="72"/>
      <c r="CF24" s="72"/>
      <c r="CG24" s="72"/>
      <c r="CH24" s="72"/>
      <c r="CI24" s="72"/>
      <c r="CJ24" s="29"/>
      <c r="CK24" s="29"/>
      <c r="CL24" s="29"/>
      <c r="CM24" s="29"/>
      <c r="CN24" s="29"/>
      <c r="CO24" s="29"/>
      <c r="CP24" s="29"/>
      <c r="CQ24" s="29"/>
      <c r="CR24" s="29"/>
      <c r="CS24" s="29"/>
      <c r="CT24" s="29"/>
      <c r="CU24" s="29"/>
    </row>
    <row r="25" spans="20:99" ht="12.75" customHeight="1" thickBot="1">
      <c r="T25" s="75"/>
      <c r="U25" s="75"/>
      <c r="V25" s="75"/>
      <c r="W25" s="75"/>
      <c r="X25" s="75"/>
      <c r="Y25" s="75"/>
      <c r="Z25" s="75"/>
      <c r="AA25" s="608"/>
      <c r="AB25" s="608" t="s">
        <v>407</v>
      </c>
      <c r="AC25" s="608"/>
      <c r="AD25" s="608"/>
      <c r="AE25" s="622"/>
      <c r="AF25" s="623"/>
      <c r="AG25" s="622"/>
      <c r="AH25" s="622"/>
      <c r="AI25" s="622"/>
      <c r="AJ25" s="622"/>
      <c r="AK25" s="622"/>
      <c r="AL25" s="622"/>
      <c r="AM25" s="608"/>
      <c r="AN25" s="608"/>
      <c r="AO25" s="608"/>
      <c r="AP25" s="72"/>
      <c r="AQ25" s="72"/>
      <c r="AR25" s="72"/>
      <c r="AS25" s="72" t="s">
        <v>348</v>
      </c>
      <c r="AT25" s="72"/>
      <c r="AU25" s="72"/>
      <c r="AV25" s="228"/>
      <c r="AW25" s="392"/>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72"/>
      <c r="CA25" s="72"/>
      <c r="CB25" s="72"/>
      <c r="CC25" s="72"/>
      <c r="CD25" s="72"/>
      <c r="CE25" s="72"/>
      <c r="CF25" s="72"/>
      <c r="CG25" s="72"/>
      <c r="CH25" s="72"/>
      <c r="CI25" s="72"/>
      <c r="CJ25" s="29"/>
      <c r="CK25" s="29"/>
      <c r="CL25" s="29"/>
      <c r="CM25" s="29"/>
      <c r="CN25" s="29"/>
      <c r="CO25" s="29"/>
      <c r="CP25" s="29"/>
      <c r="CQ25" s="29"/>
      <c r="CR25" s="29"/>
      <c r="CS25" s="29"/>
      <c r="CT25" s="29"/>
      <c r="CU25" s="29"/>
    </row>
    <row r="26" spans="1:99" ht="17.25" customHeight="1" thickTop="1">
      <c r="A26" s="660"/>
      <c r="B26" s="661"/>
      <c r="C26" s="661"/>
      <c r="D26" s="661"/>
      <c r="E26" s="661"/>
      <c r="F26" s="661"/>
      <c r="G26" s="661"/>
      <c r="H26" s="661"/>
      <c r="I26" s="661"/>
      <c r="J26" s="1517" t="s">
        <v>18</v>
      </c>
      <c r="K26" s="1517"/>
      <c r="L26" s="661"/>
      <c r="M26" s="661"/>
      <c r="N26" s="661"/>
      <c r="O26" s="661"/>
      <c r="P26" s="661"/>
      <c r="Q26" s="661"/>
      <c r="R26" s="661"/>
      <c r="S26" s="662"/>
      <c r="T26" s="75"/>
      <c r="U26" s="75"/>
      <c r="V26" s="75"/>
      <c r="W26" s="75"/>
      <c r="X26" s="75"/>
      <c r="Y26" s="75"/>
      <c r="Z26" s="75"/>
      <c r="AA26" s="608"/>
      <c r="AB26" s="608"/>
      <c r="AC26" s="608"/>
      <c r="AD26" s="608"/>
      <c r="AE26" s="608"/>
      <c r="AF26" s="608"/>
      <c r="AG26" s="608"/>
      <c r="AH26" s="608"/>
      <c r="AI26" s="608"/>
      <c r="AJ26" s="608"/>
      <c r="AK26" s="608"/>
      <c r="AL26" s="608"/>
      <c r="AM26" s="608"/>
      <c r="AN26" s="608"/>
      <c r="AO26" s="608"/>
      <c r="AP26" s="72"/>
      <c r="AQ26" s="72"/>
      <c r="AR26" s="72"/>
      <c r="AS26" s="72"/>
      <c r="AT26" s="72"/>
      <c r="AU26" s="72"/>
      <c r="AV26" s="228"/>
      <c r="AW26" s="392"/>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72"/>
      <c r="CA26" s="72"/>
      <c r="CB26" s="72"/>
      <c r="CC26" s="72"/>
      <c r="CD26" s="72"/>
      <c r="CE26" s="72"/>
      <c r="CF26" s="72"/>
      <c r="CG26" s="72"/>
      <c r="CH26" s="72"/>
      <c r="CI26" s="72"/>
      <c r="CJ26" s="29"/>
      <c r="CK26" s="29"/>
      <c r="CL26" s="29"/>
      <c r="CM26" s="29"/>
      <c r="CN26" s="29"/>
      <c r="CO26" s="29"/>
      <c r="CP26" s="29"/>
      <c r="CQ26" s="29"/>
      <c r="CR26" s="29"/>
      <c r="CS26" s="29"/>
      <c r="CT26" s="29"/>
      <c r="CU26" s="29"/>
    </row>
    <row r="27" spans="1:99" ht="17.25" customHeight="1" thickBot="1">
      <c r="A27" s="1563" t="s">
        <v>17</v>
      </c>
      <c r="B27" s="1564"/>
      <c r="C27" s="1527" t="s">
        <v>399</v>
      </c>
      <c r="D27" s="1529" t="s">
        <v>117</v>
      </c>
      <c r="E27" s="1543" t="s">
        <v>412</v>
      </c>
      <c r="F27" s="1544"/>
      <c r="G27" s="1544"/>
      <c r="H27" s="1545"/>
      <c r="I27" s="1540" t="s">
        <v>506</v>
      </c>
      <c r="J27" s="1541"/>
      <c r="K27" s="1541"/>
      <c r="L27" s="1541"/>
      <c r="M27" s="1541"/>
      <c r="N27" s="1541"/>
      <c r="O27" s="1541"/>
      <c r="P27" s="1541"/>
      <c r="Q27" s="1542"/>
      <c r="R27" s="1448" t="s">
        <v>516</v>
      </c>
      <c r="S27" s="1532" t="s">
        <v>279</v>
      </c>
      <c r="T27" s="75"/>
      <c r="U27" s="75"/>
      <c r="V27" s="75"/>
      <c r="W27" s="75"/>
      <c r="X27" s="75"/>
      <c r="Y27" s="75"/>
      <c r="Z27" s="75"/>
      <c r="AA27" s="1526" t="s">
        <v>402</v>
      </c>
      <c r="AB27" s="1526"/>
      <c r="AC27" s="1526"/>
      <c r="AD27" s="1526"/>
      <c r="AE27" s="1526"/>
      <c r="AF27" s="1526"/>
      <c r="AG27" s="1526"/>
      <c r="AH27" s="1526"/>
      <c r="AI27" s="1526"/>
      <c r="AJ27" s="1526"/>
      <c r="AK27" s="1526"/>
      <c r="AL27" s="1526"/>
      <c r="AM27" s="1526"/>
      <c r="AN27" s="1526"/>
      <c r="AO27" s="1526"/>
      <c r="AP27" s="1525" t="s">
        <v>401</v>
      </c>
      <c r="AQ27" s="1525"/>
      <c r="AR27" s="1525"/>
      <c r="AS27" s="1525"/>
      <c r="AT27" s="1525"/>
      <c r="AU27" s="1525"/>
      <c r="AV27" s="1525"/>
      <c r="AW27" s="1525"/>
      <c r="AX27" s="1525"/>
      <c r="AY27" s="1525"/>
      <c r="AZ27" s="1525"/>
      <c r="BA27" s="1525"/>
      <c r="BB27" s="1525"/>
      <c r="BC27" s="1525"/>
      <c r="BD27" s="409" t="s">
        <v>357</v>
      </c>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72"/>
      <c r="CC27" s="72"/>
      <c r="CD27" s="72"/>
      <c r="CE27" s="72"/>
      <c r="CF27" s="72"/>
      <c r="CG27" s="72"/>
      <c r="CH27" s="72"/>
      <c r="CI27" s="72"/>
      <c r="CJ27" s="29"/>
      <c r="CK27" s="29"/>
      <c r="CL27" s="29"/>
      <c r="CM27" s="29"/>
      <c r="CN27" s="29"/>
      <c r="CO27" s="29"/>
      <c r="CP27" s="29"/>
      <c r="CQ27" s="29"/>
      <c r="CR27" s="29"/>
      <c r="CS27" s="29"/>
      <c r="CT27" s="29"/>
      <c r="CU27" s="29"/>
    </row>
    <row r="28" spans="1:106" s="5" customFormat="1" ht="64.5" thickBot="1">
      <c r="A28" s="1565"/>
      <c r="B28" s="1566"/>
      <c r="C28" s="1528"/>
      <c r="D28" s="1530"/>
      <c r="E28" s="100" t="s">
        <v>188</v>
      </c>
      <c r="F28" s="76" t="s">
        <v>105</v>
      </c>
      <c r="G28" s="76" t="s">
        <v>400</v>
      </c>
      <c r="H28" s="76" t="s">
        <v>490</v>
      </c>
      <c r="I28" s="966" t="s">
        <v>19</v>
      </c>
      <c r="J28" s="967" t="s">
        <v>413</v>
      </c>
      <c r="K28" s="968" t="s">
        <v>403</v>
      </c>
      <c r="L28" s="968" t="s">
        <v>404</v>
      </c>
      <c r="M28" s="601" t="s">
        <v>414</v>
      </c>
      <c r="N28" s="663" t="s">
        <v>405</v>
      </c>
      <c r="O28" s="663" t="s">
        <v>406</v>
      </c>
      <c r="P28" s="1007" t="s">
        <v>415</v>
      </c>
      <c r="Q28" s="77" t="s">
        <v>190</v>
      </c>
      <c r="R28" s="1531"/>
      <c r="S28" s="1533"/>
      <c r="T28" s="644"/>
      <c r="U28" s="644"/>
      <c r="V28" s="644"/>
      <c r="W28" s="644"/>
      <c r="X28" s="644"/>
      <c r="Y28" s="644"/>
      <c r="Z28" s="644"/>
      <c r="AA28" s="652"/>
      <c r="AB28" s="653"/>
      <c r="AC28" s="1537" t="s">
        <v>147</v>
      </c>
      <c r="AD28" s="1538"/>
      <c r="AE28" s="1538"/>
      <c r="AF28" s="1538"/>
      <c r="AG28" s="1538"/>
      <c r="AH28" s="1538"/>
      <c r="AI28" s="1538"/>
      <c r="AJ28" s="1538"/>
      <c r="AK28" s="1538"/>
      <c r="AL28" s="1538"/>
      <c r="AM28" s="1538"/>
      <c r="AN28" s="1538"/>
      <c r="AO28" s="1539"/>
      <c r="AP28" s="633"/>
      <c r="AQ28" s="634"/>
      <c r="AR28" s="1534" t="s">
        <v>147</v>
      </c>
      <c r="AS28" s="1535"/>
      <c r="AT28" s="1535"/>
      <c r="AU28" s="1535"/>
      <c r="AV28" s="1535"/>
      <c r="AW28" s="1535"/>
      <c r="AX28" s="1535"/>
      <c r="AY28" s="1535"/>
      <c r="AZ28" s="1535"/>
      <c r="BA28" s="1535"/>
      <c r="BB28" s="1535"/>
      <c r="BC28" s="1536"/>
      <c r="BD28" s="1546">
        <v>1</v>
      </c>
      <c r="BE28" s="1547"/>
      <c r="BF28" s="1548">
        <v>2</v>
      </c>
      <c r="BG28" s="1547"/>
      <c r="BH28" s="1548">
        <v>3</v>
      </c>
      <c r="BI28" s="1547"/>
      <c r="BJ28" s="1548">
        <v>4</v>
      </c>
      <c r="BK28" s="1547"/>
      <c r="BL28" s="1548">
        <v>5</v>
      </c>
      <c r="BM28" s="1547"/>
      <c r="BN28" s="1548">
        <v>6</v>
      </c>
      <c r="BO28" s="1547"/>
      <c r="BP28" s="1548">
        <v>7</v>
      </c>
      <c r="BQ28" s="1547"/>
      <c r="BR28" s="1548">
        <v>8</v>
      </c>
      <c r="BS28" s="1547"/>
      <c r="BT28" s="1548">
        <v>9</v>
      </c>
      <c r="BU28" s="1547"/>
      <c r="BV28" s="1548">
        <v>10</v>
      </c>
      <c r="BW28" s="1547"/>
      <c r="BX28" s="1548">
        <v>11</v>
      </c>
      <c r="BY28" s="1547"/>
      <c r="BZ28" s="1548">
        <v>12</v>
      </c>
      <c r="CA28" s="1547"/>
      <c r="CB28" s="71"/>
      <c r="CC28" s="71"/>
      <c r="CD28" s="209" t="s">
        <v>235</v>
      </c>
      <c r="CE28" s="71"/>
      <c r="CF28" s="71"/>
      <c r="CG28" s="71"/>
      <c r="CH28" s="71"/>
      <c r="CI28" s="71"/>
      <c r="CJ28" s="30"/>
      <c r="CK28" s="30"/>
      <c r="CL28" s="30"/>
      <c r="CM28" s="30"/>
      <c r="CN28" s="30"/>
      <c r="CO28" s="30"/>
      <c r="CP28" s="30"/>
      <c r="CQ28" s="30"/>
      <c r="CR28" s="30"/>
      <c r="CS28" s="30"/>
      <c r="CT28" s="30"/>
      <c r="CU28" s="30"/>
      <c r="CV28" s="30"/>
      <c r="CW28" s="30"/>
      <c r="CX28" s="30"/>
      <c r="CY28" s="30"/>
      <c r="CZ28" s="30"/>
      <c r="DA28" s="30"/>
      <c r="DB28" s="30"/>
    </row>
    <row r="29" spans="1:106" ht="12.75">
      <c r="A29" s="1567" t="s">
        <v>28</v>
      </c>
      <c r="B29" s="1568"/>
      <c r="C29" s="574"/>
      <c r="D29" s="79"/>
      <c r="E29" s="79"/>
      <c r="F29" s="79"/>
      <c r="G29" s="79"/>
      <c r="H29" s="79"/>
      <c r="I29" s="79"/>
      <c r="J29" s="68"/>
      <c r="K29" s="79"/>
      <c r="L29" s="79"/>
      <c r="M29" s="68"/>
      <c r="N29" s="79"/>
      <c r="O29" s="79"/>
      <c r="P29" s="68"/>
      <c r="Q29" s="68"/>
      <c r="R29" s="79"/>
      <c r="S29" s="80"/>
      <c r="T29" s="75"/>
      <c r="U29" s="75"/>
      <c r="V29" s="75"/>
      <c r="W29" s="75"/>
      <c r="X29" s="75"/>
      <c r="Y29" s="75"/>
      <c r="Z29" s="75"/>
      <c r="AA29" s="625">
        <v>2</v>
      </c>
      <c r="AB29" s="626">
        <v>1</v>
      </c>
      <c r="AC29" s="641">
        <v>1</v>
      </c>
      <c r="AD29" s="641">
        <v>2</v>
      </c>
      <c r="AE29" s="641">
        <v>3</v>
      </c>
      <c r="AF29" s="641">
        <v>4</v>
      </c>
      <c r="AG29" s="641">
        <v>5</v>
      </c>
      <c r="AH29" s="641">
        <v>6</v>
      </c>
      <c r="AI29" s="641">
        <v>7</v>
      </c>
      <c r="AJ29" s="641">
        <v>8</v>
      </c>
      <c r="AK29" s="641">
        <v>9</v>
      </c>
      <c r="AL29" s="641">
        <v>10</v>
      </c>
      <c r="AM29" s="641">
        <v>11</v>
      </c>
      <c r="AN29" s="641">
        <v>12</v>
      </c>
      <c r="AO29" s="649"/>
      <c r="AP29" s="625">
        <v>2</v>
      </c>
      <c r="AQ29" s="626">
        <v>1</v>
      </c>
      <c r="AR29" s="627">
        <v>1</v>
      </c>
      <c r="AS29" s="627">
        <v>2</v>
      </c>
      <c r="AT29" s="627">
        <v>3</v>
      </c>
      <c r="AU29" s="627">
        <v>4</v>
      </c>
      <c r="AV29" s="627">
        <v>5</v>
      </c>
      <c r="AW29" s="627">
        <v>6</v>
      </c>
      <c r="AX29" s="627">
        <v>7</v>
      </c>
      <c r="AY29" s="627">
        <v>8</v>
      </c>
      <c r="AZ29" s="627">
        <v>9</v>
      </c>
      <c r="BA29" s="627">
        <v>10</v>
      </c>
      <c r="BB29" s="627">
        <v>11</v>
      </c>
      <c r="BC29" s="635">
        <v>12</v>
      </c>
      <c r="BD29" s="70" t="s">
        <v>21</v>
      </c>
      <c r="BE29" s="70" t="s">
        <v>20</v>
      </c>
      <c r="BF29" s="70" t="s">
        <v>21</v>
      </c>
      <c r="BG29" s="70" t="s">
        <v>20</v>
      </c>
      <c r="BH29" s="70" t="s">
        <v>21</v>
      </c>
      <c r="BI29" s="70" t="s">
        <v>20</v>
      </c>
      <c r="BJ29" s="70" t="s">
        <v>21</v>
      </c>
      <c r="BK29" s="70" t="s">
        <v>20</v>
      </c>
      <c r="BL29" s="70" t="s">
        <v>21</v>
      </c>
      <c r="BM29" s="70" t="s">
        <v>20</v>
      </c>
      <c r="BN29" s="70" t="s">
        <v>21</v>
      </c>
      <c r="BO29" s="70" t="s">
        <v>20</v>
      </c>
      <c r="BP29" s="70" t="s">
        <v>21</v>
      </c>
      <c r="BQ29" s="70" t="s">
        <v>20</v>
      </c>
      <c r="BR29" s="70" t="s">
        <v>21</v>
      </c>
      <c r="BS29" s="70" t="s">
        <v>20</v>
      </c>
      <c r="BT29" s="70" t="s">
        <v>21</v>
      </c>
      <c r="BU29" s="70" t="s">
        <v>20</v>
      </c>
      <c r="BV29" s="70" t="s">
        <v>21</v>
      </c>
      <c r="BW29" s="70" t="s">
        <v>20</v>
      </c>
      <c r="BX29" s="70" t="s">
        <v>21</v>
      </c>
      <c r="BY29" s="70" t="s">
        <v>20</v>
      </c>
      <c r="BZ29" s="70" t="s">
        <v>21</v>
      </c>
      <c r="CA29" s="70" t="s">
        <v>20</v>
      </c>
      <c r="CB29" s="72"/>
      <c r="CC29" s="72"/>
      <c r="CD29" s="72"/>
      <c r="CE29" s="72"/>
      <c r="CF29" s="72"/>
      <c r="CG29" s="72"/>
      <c r="CH29" s="72"/>
      <c r="CI29" s="72"/>
      <c r="CJ29" s="29"/>
      <c r="CK29" s="29"/>
      <c r="CL29" s="29"/>
      <c r="CM29" s="29"/>
      <c r="CN29" s="29"/>
      <c r="CO29" s="29"/>
      <c r="CP29" s="29"/>
      <c r="CQ29" s="29"/>
      <c r="CR29" s="29"/>
      <c r="CS29" s="29"/>
      <c r="CT29" s="29"/>
      <c r="CU29" s="29"/>
      <c r="CV29" s="29"/>
      <c r="CW29" s="29"/>
      <c r="CX29" s="29"/>
      <c r="CY29" s="29"/>
      <c r="CZ29" s="29"/>
      <c r="DA29" s="29"/>
      <c r="DB29" s="29"/>
    </row>
    <row r="30" spans="1:106" ht="15" customHeight="1">
      <c r="A30" s="1552"/>
      <c r="B30" s="1571"/>
      <c r="C30" s="1177"/>
      <c r="D30" s="102"/>
      <c r="E30" s="101"/>
      <c r="F30" s="84"/>
      <c r="G30" s="84"/>
      <c r="H30" s="1">
        <f aca="true" t="shared" si="1" ref="H30:H42">SUM(E30:G30)</f>
        <v>0</v>
      </c>
      <c r="I30" s="664"/>
      <c r="J30" s="568">
        <f>+E30*I30</f>
        <v>0</v>
      </c>
      <c r="K30" s="1159" t="s">
        <v>131</v>
      </c>
      <c r="L30" s="1160" t="s">
        <v>136</v>
      </c>
      <c r="M30" s="84"/>
      <c r="N30" s="1163" t="s">
        <v>133</v>
      </c>
      <c r="O30" s="1164" t="s">
        <v>136</v>
      </c>
      <c r="P30" s="568"/>
      <c r="Q30" s="1">
        <f aca="true" t="shared" si="2" ref="Q30:Q42">+M30+J30+P30</f>
        <v>0</v>
      </c>
      <c r="R30" s="103"/>
      <c r="S30" s="87">
        <f>IF(R30=0,0,(E30-M30)*I30*((Cover!$F$8-R30)/365))</f>
        <v>0</v>
      </c>
      <c r="T30" s="72">
        <f>IF(AND(M30&gt;0,R30=0),"Don't forget to add the date of final Interest Payment.",0)</f>
        <v>0</v>
      </c>
      <c r="U30" s="75"/>
      <c r="V30" s="75"/>
      <c r="W30" s="75"/>
      <c r="X30" s="75"/>
      <c r="Y30" s="75"/>
      <c r="Z30" s="75"/>
      <c r="AA30" s="640">
        <f aca="true" t="shared" si="3" ref="AA30:AA42">VLOOKUP(K30,periods_interest,2)</f>
        <v>1</v>
      </c>
      <c r="AB30" s="622">
        <f aca="true" t="shared" si="4" ref="AB30:AB42">VLOOKUP(L30,test_interest,2,FALSE)</f>
        <v>1</v>
      </c>
      <c r="AC30" s="642">
        <f>IF(AB30=1,1)</f>
        <v>1</v>
      </c>
      <c r="AD30" s="642">
        <f>IF(AA30=1,IF(AB30&lt;3,1),IF(AA30=2,IF(AB30=2,1),IF(AA30=3,IF(AB30=2,1),IF(AA30=4,IF(AB30=2,1)))))</f>
        <v>1</v>
      </c>
      <c r="AE30" s="642">
        <f>IF(AA30=1,IF(AB30&lt;4,1),IF(AA30=2,IF(AB30=3,1),IF(AA30=3,IF(AB30=3,1),IF(AA30=4,IF(AB30=3,1)))))</f>
        <v>1</v>
      </c>
      <c r="AF30" s="642">
        <f>IF(AA30=1,IF(AB30&lt;5,1),IF(AA30=2,IF(AB30=4,1,IF(AB30=1,1)),IF(AA30=3,IF(AB30=4,1),IF(AA30=4,IF(AB30=4,1)))))</f>
        <v>1</v>
      </c>
      <c r="AG30" s="642">
        <f>IF(AA30=1,IF(AB30&lt;6,1),IF(AA30=2,IF(AB30=5,1,IF(AB30=2,1)),IF(AA30=3,IF(AB30=5,1),IF(AA30=4,IF(AB30=5,1)))))</f>
        <v>1</v>
      </c>
      <c r="AH30" s="642">
        <f>IF(AA30=1,IF(AB30&lt;7,1),IF(AA30=2,IF(OR(AB30=6,AB30=3),1),IF(AA30=3,IF(AB30=6,1),IF(AA30=4,IF(AB30=6,1)))))</f>
        <v>1</v>
      </c>
      <c r="AI30" s="642">
        <f>IF(AA30=1,IF(AB30&lt;8,1),IF(AA30=2,IF(OR(AB30=4,AB30=7,AB30=1),1),IF(AA30=3,IF(OR(AB30=7,AB30=1),1),IF(AA30=4,IF(AB30=7,1)))))</f>
        <v>1</v>
      </c>
      <c r="AJ30" s="642">
        <f>IF(AA30=1,IF(AB30&lt;9,1),IF(AA30=2,IF(OR(AB30=8,AB30=5,AB30=2),1),IF(AA30=3,IF(OR(AB30=8,AB30=2),1),IF(AA30=4,IF(AB30=8,1)))))</f>
        <v>1</v>
      </c>
      <c r="AK30" s="642">
        <f>IF(AA30=1,IF(AB30&lt;10,1),IF(AA30=2,IF(OR(AB30=9,AB30=6,AB30=3),1),IF(AA30=3,IF(OR(AB30=9,AB30=3),1),IF(AA30=4,IF(AB30=9,1)))))</f>
        <v>1</v>
      </c>
      <c r="AL30" s="642">
        <f>IF(AA30=1,IF(AB30&lt;11,1),IF(AA30=2,IF(OR(AB30=10,AB30=7,AB30=4,AB30=1),1),IF(AA30=3,IF(OR(AB30=10,AB30=4),1),IF(AA30=4,IF(AB30=10,1)))))</f>
        <v>1</v>
      </c>
      <c r="AM30" s="642">
        <f>IF(AA30=1,IF(AB30&lt;12,1),IF(AA30=2,IF(OR(AB30=11,AB30=8,AB30=5,AB30=2),1),IF(AA30=3,IF(OR(AB30=11,AB30=5),1),IF(AA30=4,IF(AB30=11,1)))))</f>
        <v>1</v>
      </c>
      <c r="AN30" s="642">
        <f>IF(AA30=1,1,IF(AA30=2,IF(OR(AB30=12,AB30=9,AB30=6,AB30=3),1),IF(AA30=3,IF(OR(AB30=12,AB30=6),1),IF(AA30=4,IF(AB30=12,1)))))</f>
        <v>1</v>
      </c>
      <c r="AO30" s="649"/>
      <c r="AP30" s="628">
        <f aca="true" t="shared" si="5" ref="AP30:AP42">VLOOKUP(N30,periods,2)</f>
        <v>3</v>
      </c>
      <c r="AQ30" s="228">
        <f aca="true" t="shared" si="6" ref="AQ30:AQ42">VLOOKUP(O30,test,2,FALSE)</f>
        <v>1</v>
      </c>
      <c r="AR30" s="629">
        <f>IF(AQ30=1,1)</f>
        <v>1</v>
      </c>
      <c r="AS30" s="629" t="b">
        <f>IF(AP30=1,IF(AQ30&lt;3,1),IF(AP30=2,IF(AQ30=2,1),IF(AP30=3,IF(AQ30=2,1),IF(AP30=4,IF(AQ30=2,1)))))</f>
        <v>0</v>
      </c>
      <c r="AT30" s="629" t="b">
        <f>IF(AP30=1,IF(AQ30&lt;4,1),IF(AP30=2,IF(AQ30=3,1),IF(AP30=3,IF(AQ30=3,1),IF(AP30=4,IF(AQ30=3,1)))))</f>
        <v>0</v>
      </c>
      <c r="AU30" s="629" t="b">
        <f>IF(AP30=1,IF(AQ30&lt;5,1),IF(AP30=2,IF(AQ30=4,1,IF(AQ30=1,1)),IF(AP30=3,IF(AQ30=4,1),IF(AP30=4,IF(AQ30=4,1)))))</f>
        <v>0</v>
      </c>
      <c r="AV30" s="629" t="b">
        <f>IF(AP30=1,IF(AQ30&lt;6,1),IF(AP30=2,IF(AQ30=5,1,IF(AQ30=2,1)),IF(AP30=3,IF(AQ30=5,1),IF(AP30=4,IF(AQ30=5,1)))))</f>
        <v>0</v>
      </c>
      <c r="AW30" s="629" t="b">
        <f>IF(AP30=1,IF(AQ30&lt;7,1),IF(AP30=2,IF(OR(AQ30=6,AQ30=3),1),IF(AP30=3,IF(AQ30=6,1),IF(AP30=4,IF(AQ30=6,1)))))</f>
        <v>0</v>
      </c>
      <c r="AX30" s="629">
        <f>IF(AP30=1,IF(AQ30&lt;8,1),IF(AP30=2,IF(OR(AQ30=4,AQ30=7,AQ30=1),1),IF(AP30=3,IF(OR(AQ30=7,AQ30=1),1),IF(AP30=4,IF(AQ30=7,1)))))</f>
        <v>1</v>
      </c>
      <c r="AY30" s="629" t="b">
        <f>IF(AP30=1,IF(AQ30&lt;9,1),IF(AP30=2,IF(OR(AQ30=8,AQ30=5,AQ30=2),1),IF(AP30=3,IF(OR(AQ30=8,AQ30=2),1),IF(AP30=4,IF(AQ30=8,1)))))</f>
        <v>0</v>
      </c>
      <c r="AZ30" s="629" t="b">
        <f>IF(AP30=1,IF(AQ30&lt;10,1),IF(AP30=2,IF(OR(AQ30=9,AQ30=6,AQ30=3),1),IF(AP30=3,IF(OR(AQ30=9,AQ30=3),1),IF(AP30=4,IF(AQ30=9,1)))))</f>
        <v>0</v>
      </c>
      <c r="BA30" s="629" t="b">
        <f>IF(AP30=1,IF(AQ30&lt;11,1),IF(AP30=2,IF(OR(AQ30=10,AQ30=7,AQ30=4,AQ30=1),1),IF(AP30=3,IF(OR(AQ30=10,AQ30=4),1),IF(AP30=4,IF(AQ30=10,1)))))</f>
        <v>0</v>
      </c>
      <c r="BB30" s="629" t="b">
        <f>IF(AP30=1,IF(AQ30&lt;12,1),IF(AP30=2,IF(OR(AQ30=11,AQ30=8,AQ30=5,AQ30=2),1),IF(AP30=3,IF(OR(AQ30=11,AQ30=5),1),IF(AP30=4,IF(AQ30=11,1)))))</f>
        <v>0</v>
      </c>
      <c r="BC30" s="636" t="b">
        <f>IF(AP30=1,1,IF(AP30=2,IF(OR(AQ30=12,AQ30=9,AQ30=6,AQ30=3),1),IF(AP30=3,IF(OR(AQ30=12,AQ30=6),1),IF(AP30=4,IF(AQ30=12,1)))))</f>
        <v>0</v>
      </c>
      <c r="BD30" s="73">
        <f aca="true" t="shared" si="7" ref="BD30:BD42">IF(ISERROR(AC30/SUM($AC30:$AN30)*$J30),"",AC30/SUM($AC30:$AN30)*$J30)</f>
        <v>0</v>
      </c>
      <c r="BE30" s="73">
        <f aca="true" t="shared" si="8" ref="BE30:BE42">IF(ISERROR(AR30/SUM($AR30:$BC30)*$M30),"",AR30/SUM($AR30:$BC30)*$M30)</f>
        <v>0</v>
      </c>
      <c r="BF30" s="73">
        <f aca="true" t="shared" si="9" ref="BF30:BF42">IF(ISERROR(AD30/SUM($AC30:$AN30)*$J30),"",AD30/SUM($AC30:$AN30)*$J30)</f>
        <v>0</v>
      </c>
      <c r="BG30" s="73">
        <f aca="true" t="shared" si="10" ref="BG30:BG42">IF(ISERROR(AS30/SUM($AR30:$BC30)*$M30),"",AS30/SUM($AR30:$BC30)*$M30)</f>
        <v>0</v>
      </c>
      <c r="BH30" s="73">
        <f aca="true" t="shared" si="11" ref="BH30:BH42">IF(ISERROR(AE30/SUM($AC30:$AN30)*$J30),"",AE30/SUM($AC30:$AN30)*$J30)</f>
        <v>0</v>
      </c>
      <c r="BI30" s="73">
        <f aca="true" t="shared" si="12" ref="BI30:BI42">IF(ISERROR(AT30/SUM($AR30:$BC30)*$M30),"",AT30/SUM($AR30:$BC30)*$M30)</f>
        <v>0</v>
      </c>
      <c r="BJ30" s="73">
        <f aca="true" t="shared" si="13" ref="BJ30:BJ42">IF(ISERROR(AF30/SUM($AC30:$AN30)*$J30),"",AF30/SUM($AC30:$AN30)*$J30)</f>
        <v>0</v>
      </c>
      <c r="BK30" s="73">
        <f aca="true" t="shared" si="14" ref="BK30:BK42">IF(ISERROR(AU30/SUM($AR30:$BC30)*$M30),"",AU30/SUM($AR30:$BC30)*$M30)</f>
        <v>0</v>
      </c>
      <c r="BL30" s="73">
        <f aca="true" t="shared" si="15" ref="BL30:BL42">IF(ISERROR(AG30/SUM($AC30:$AN30)*$J30),"",AG30/SUM($AC30:$AN30)*$J30)</f>
        <v>0</v>
      </c>
      <c r="BM30" s="73">
        <f aca="true" t="shared" si="16" ref="BM30:BM42">IF(ISERROR(AV30/SUM($AR30:$BC30)*$M30),"",AV30/SUM($AR30:$BC30)*$M30)</f>
        <v>0</v>
      </c>
      <c r="BN30" s="73">
        <f aca="true" t="shared" si="17" ref="BN30:BN42">IF(ISERROR(AH30/SUM($AC30:$AN30)*$J30),"",AH30/SUM($AC30:$AN30)*$J30)</f>
        <v>0</v>
      </c>
      <c r="BO30" s="73">
        <f aca="true" t="shared" si="18" ref="BO30:BO42">IF(ISERROR(AW30/SUM($AR30:$BC30)*$M30),"",AW30/SUM($AR30:$BC30)*$M30)</f>
        <v>0</v>
      </c>
      <c r="BP30" s="73">
        <f aca="true" t="shared" si="19" ref="BP30:BP42">IF(ISERROR(AI30/SUM($AC30:$AN30)*$J30),"",AI30/SUM($AC30:$AN30)*$J30)</f>
        <v>0</v>
      </c>
      <c r="BQ30" s="73">
        <f aca="true" t="shared" si="20" ref="BQ30:BQ42">IF(ISERROR(AX30/SUM($AR30:$BC30)*$M30),"",AX30/SUM($AR30:$BC30)*$M30)</f>
        <v>0</v>
      </c>
      <c r="BR30" s="73">
        <f aca="true" t="shared" si="21" ref="BR30:BR42">IF(ISERROR(AJ30/SUM($AC30:$AN30)*$J30),"",AJ30/SUM($AC30:$AN30)*$J30)</f>
        <v>0</v>
      </c>
      <c r="BS30" s="73">
        <f aca="true" t="shared" si="22" ref="BS30:BS42">IF(ISERROR(AY30/SUM($AR30:$BC30)*$M30),"",AY30/SUM($AR30:$BC30)*$M30)</f>
        <v>0</v>
      </c>
      <c r="BT30" s="73">
        <f aca="true" t="shared" si="23" ref="BT30:BT42">IF(ISERROR(AK30/SUM($AC30:$AN30)*$J30),"",AK30/SUM($AC30:$AN30)*$J30)</f>
        <v>0</v>
      </c>
      <c r="BU30" s="73">
        <f aca="true" t="shared" si="24" ref="BU30:BU42">IF(ISERROR(AZ30/SUM($AR30:$BC30)*$M30),"",AZ30/SUM($AR30:$BC30)*$M30)</f>
        <v>0</v>
      </c>
      <c r="BV30" s="73">
        <f aca="true" t="shared" si="25" ref="BV30:BV42">IF(ISERROR(AL30/SUM($AC30:$AN30)*$J30),"",AL30/SUM($AC30:$AN30)*$J30)</f>
        <v>0</v>
      </c>
      <c r="BW30" s="73">
        <f aca="true" t="shared" si="26" ref="BW30:BW42">IF(ISERROR(BA30/SUM($AR30:$BC30)*$M30),"",BA30/SUM($AR30:$BC30)*$M30)</f>
        <v>0</v>
      </c>
      <c r="BX30" s="73">
        <f aca="true" t="shared" si="27" ref="BX30:BX42">IF(ISERROR(AM30/SUM($AC30:$AN30)*$J30),"",AM30/SUM($AC30:$AN30)*$J30)</f>
        <v>0</v>
      </c>
      <c r="BY30" s="73">
        <f aca="true" t="shared" si="28" ref="BY30:BY42">IF(ISERROR(BB30/SUM($AR30:$BC30)*$M30),"",BB30/SUM($AR30:$BC30)*$M30)</f>
        <v>0</v>
      </c>
      <c r="BZ30" s="73">
        <f aca="true" t="shared" si="29" ref="BZ30:BZ42">IF(ISERROR(AN30/SUM($AC30:$AN30)*$J30),"",AN30/SUM($AC30:$AN30)*$J30)</f>
        <v>0</v>
      </c>
      <c r="CA30" s="73">
        <f aca="true" t="shared" si="30" ref="CA30:CA42">IF(ISERROR(BC30/SUM($AR30:$BC30)*$M30),"",BC30/SUM($AR30:$BC30)*$M30)</f>
        <v>0</v>
      </c>
      <c r="CB30" s="73"/>
      <c r="CC30" s="73"/>
      <c r="CD30" s="73">
        <f aca="true" t="shared" si="31" ref="CD30:CD42">IF(E30-M30=0,0,IF((M30+J30)-(E30-M30)*I30&gt;E30-M30,E30-M30,(M30+J30)-(E30-M30)*I30))</f>
        <v>0</v>
      </c>
      <c r="CE30" s="71"/>
      <c r="CF30" s="74"/>
      <c r="CG30" s="74"/>
      <c r="CH30" s="74"/>
      <c r="CI30" s="72"/>
      <c r="CJ30" s="29"/>
      <c r="CK30" s="29"/>
      <c r="CL30" s="29"/>
      <c r="CM30" s="29"/>
      <c r="CN30" s="29"/>
      <c r="CO30" s="29"/>
      <c r="CP30" s="29"/>
      <c r="CQ30" s="29"/>
      <c r="CR30" s="29"/>
      <c r="CS30" s="29"/>
      <c r="CT30" s="29"/>
      <c r="CU30" s="29"/>
      <c r="CV30" s="29"/>
      <c r="CW30" s="29"/>
      <c r="CX30" s="29"/>
      <c r="CY30" s="29"/>
      <c r="CZ30" s="29"/>
      <c r="DA30" s="29"/>
      <c r="DB30" s="29"/>
    </row>
    <row r="31" spans="1:106" ht="15" customHeight="1">
      <c r="A31" s="1552"/>
      <c r="B31" s="1553"/>
      <c r="C31" s="1177"/>
      <c r="D31" s="102"/>
      <c r="E31" s="101"/>
      <c r="F31" s="84"/>
      <c r="G31" s="84"/>
      <c r="H31" s="1">
        <f t="shared" si="1"/>
        <v>0</v>
      </c>
      <c r="I31" s="664"/>
      <c r="J31" s="568">
        <f aca="true" t="shared" si="32" ref="J31:J42">+E31*I31</f>
        <v>0</v>
      </c>
      <c r="K31" s="1159" t="s">
        <v>131</v>
      </c>
      <c r="L31" s="1160" t="s">
        <v>136</v>
      </c>
      <c r="M31" s="84"/>
      <c r="N31" s="1163" t="s">
        <v>133</v>
      </c>
      <c r="O31" s="1164" t="s">
        <v>136</v>
      </c>
      <c r="P31" s="568"/>
      <c r="Q31" s="1">
        <f t="shared" si="2"/>
        <v>0</v>
      </c>
      <c r="R31" s="103"/>
      <c r="S31" s="87">
        <f>IF(R31=0,0,(E31-M31)*I31*((Cover!$F$8-R31)/365))</f>
        <v>0</v>
      </c>
      <c r="T31" s="72">
        <f aca="true" t="shared" si="33" ref="T31:T42">IF(AND(M31&gt;0,R31=0),"Don't forget to add the date of final Interest Payment.",0)</f>
        <v>0</v>
      </c>
      <c r="U31" s="75"/>
      <c r="V31" s="75"/>
      <c r="W31" s="75"/>
      <c r="X31" s="75"/>
      <c r="Y31" s="75"/>
      <c r="Z31" s="75"/>
      <c r="AA31" s="640">
        <f t="shared" si="3"/>
        <v>1</v>
      </c>
      <c r="AB31" s="622">
        <f t="shared" si="4"/>
        <v>1</v>
      </c>
      <c r="AC31" s="642">
        <f aca="true" t="shared" si="34" ref="AC31:AC42">IF(AB31=1,1)</f>
        <v>1</v>
      </c>
      <c r="AD31" s="642">
        <f aca="true" t="shared" si="35" ref="AD31:AD42">IF(AA31=1,IF(AB31&lt;3,1),IF(AA31=2,IF(AB31=2,1),IF(AA31=3,IF(AB31=2,1),IF(AA31=4,IF(AB31=2,1)))))</f>
        <v>1</v>
      </c>
      <c r="AE31" s="642">
        <f aca="true" t="shared" si="36" ref="AE31:AE42">IF(AA31=1,IF(AB31&lt;4,1),IF(AA31=2,IF(AB31=3,1),IF(AA31=3,IF(AB31=3,1),IF(AA31=4,IF(AB31=3,1)))))</f>
        <v>1</v>
      </c>
      <c r="AF31" s="642">
        <f aca="true" t="shared" si="37" ref="AF31:AF42">IF(AA31=1,IF(AB31&lt;5,1),IF(AA31=2,IF(AB31=4,1,IF(AB31=1,1)),IF(AA31=3,IF(AB31=4,1),IF(AA31=4,IF(AB31=4,1)))))</f>
        <v>1</v>
      </c>
      <c r="AG31" s="642">
        <f aca="true" t="shared" si="38" ref="AG31:AG42">IF(AA31=1,IF(AB31&lt;6,1),IF(AA31=2,IF(AB31=5,1,IF(AB31=2,1)),IF(AA31=3,IF(AB31=5,1),IF(AA31=4,IF(AB31=5,1)))))</f>
        <v>1</v>
      </c>
      <c r="AH31" s="642">
        <f aca="true" t="shared" si="39" ref="AH31:AH42">IF(AA31=1,IF(AB31&lt;7,1),IF(AA31=2,IF(OR(AB31=6,AB31=3),1),IF(AA31=3,IF(AB31=6,1),IF(AA31=4,IF(AB31=6,1)))))</f>
        <v>1</v>
      </c>
      <c r="AI31" s="642">
        <f aca="true" t="shared" si="40" ref="AI31:AI42">IF(AA31=1,IF(AB31&lt;8,1),IF(AA31=2,IF(OR(AB31=4,AB31=7,AB31=1),1),IF(AA31=3,IF(OR(AB31=7,AB31=1),1),IF(AA31=4,IF(AB31=7,1)))))</f>
        <v>1</v>
      </c>
      <c r="AJ31" s="642">
        <f aca="true" t="shared" si="41" ref="AJ31:AJ42">IF(AA31=1,IF(AB31&lt;9,1),IF(AA31=2,IF(OR(AB31=8,AB31=5,AB31=2),1),IF(AA31=3,IF(OR(AB31=8,AB31=2),1),IF(AA31=4,IF(AB31=8,1)))))</f>
        <v>1</v>
      </c>
      <c r="AK31" s="642">
        <f aca="true" t="shared" si="42" ref="AK31:AK42">IF(AA31=1,IF(AB31&lt;10,1),IF(AA31=2,IF(OR(AB31=9,AB31=6,AB31=3),1),IF(AA31=3,IF(OR(AB31=9,AB31=3),1),IF(AA31=4,IF(AB31=9,1)))))</f>
        <v>1</v>
      </c>
      <c r="AL31" s="642">
        <f aca="true" t="shared" si="43" ref="AL31:AL42">IF(AA31=1,IF(AB31&lt;11,1),IF(AA31=2,IF(OR(AB31=10,AB31=7,AB31=4,AB31=1),1),IF(AA31=3,IF(OR(AB31=10,AB31=4),1),IF(AA31=4,IF(AB31=10,1)))))</f>
        <v>1</v>
      </c>
      <c r="AM31" s="642">
        <f aca="true" t="shared" si="44" ref="AM31:AM42">IF(AA31=1,IF(AB31&lt;12,1),IF(AA31=2,IF(OR(AB31=11,AB31=8,AB31=5,AB31=2),1),IF(AA31=3,IF(OR(AB31=11,AB31=5),1),IF(AA31=4,IF(AB31=11,1)))))</f>
        <v>1</v>
      </c>
      <c r="AN31" s="642">
        <f aca="true" t="shared" si="45" ref="AN31:AN42">IF(AA31=1,1,IF(AA31=2,IF(OR(AB31=12,AB31=9,AB31=6,AB31=3),1),IF(AA31=3,IF(OR(AB31=12,AB31=6),1),IF(AA31=4,IF(AB31=12,1)))))</f>
        <v>1</v>
      </c>
      <c r="AO31" s="649"/>
      <c r="AP31" s="628">
        <f t="shared" si="5"/>
        <v>3</v>
      </c>
      <c r="AQ31" s="228">
        <f t="shared" si="6"/>
        <v>1</v>
      </c>
      <c r="AR31" s="629">
        <f aca="true" t="shared" si="46" ref="AR31:AR42">IF(AQ31=1,1)</f>
        <v>1</v>
      </c>
      <c r="AS31" s="629" t="b">
        <f aca="true" t="shared" si="47" ref="AS31:AS42">IF(AP31=1,IF(AQ31&lt;3,1),IF(AP31=2,IF(AQ31=2,1),IF(AP31=3,IF(AQ31=2,1),IF(AP31=4,IF(AQ31=2,1)))))</f>
        <v>0</v>
      </c>
      <c r="AT31" s="629" t="b">
        <f aca="true" t="shared" si="48" ref="AT31:AT42">IF(AP31=1,IF(AQ31&lt;4,1),IF(AP31=2,IF(AQ31=3,1),IF(AP31=3,IF(AQ31=3,1),IF(AP31=4,IF(AQ31=3,1)))))</f>
        <v>0</v>
      </c>
      <c r="AU31" s="629" t="b">
        <f aca="true" t="shared" si="49" ref="AU31:AU42">IF(AP31=1,IF(AQ31&lt;5,1),IF(AP31=2,IF(AQ31=4,1,IF(AQ31=1,1)),IF(AP31=3,IF(AQ31=4,1),IF(AP31=4,IF(AQ31=4,1)))))</f>
        <v>0</v>
      </c>
      <c r="AV31" s="629" t="b">
        <f aca="true" t="shared" si="50" ref="AV31:AV42">IF(AP31=1,IF(AQ31&lt;6,1),IF(AP31=2,IF(AQ31=5,1,IF(AQ31=2,1)),IF(AP31=3,IF(AQ31=5,1),IF(AP31=4,IF(AQ31=5,1)))))</f>
        <v>0</v>
      </c>
      <c r="AW31" s="629" t="b">
        <f aca="true" t="shared" si="51" ref="AW31:AW42">IF(AP31=1,IF(AQ31&lt;7,1),IF(AP31=2,IF(OR(AQ31=6,AQ31=3),1),IF(AP31=3,IF(AQ31=6,1),IF(AP31=4,IF(AQ31=6,1)))))</f>
        <v>0</v>
      </c>
      <c r="AX31" s="629">
        <f aca="true" t="shared" si="52" ref="AX31:AX42">IF(AP31=1,IF(AQ31&lt;8,1),IF(AP31=2,IF(OR(AQ31=4,AQ31=7,AQ31=1),1),IF(AP31=3,IF(OR(AQ31=7,AQ31=1),1),IF(AP31=4,IF(AQ31=7,1)))))</f>
        <v>1</v>
      </c>
      <c r="AY31" s="629" t="b">
        <f aca="true" t="shared" si="53" ref="AY31:AY42">IF(AP31=1,IF(AQ31&lt;9,1),IF(AP31=2,IF(OR(AQ31=8,AQ31=5,AQ31=2),1),IF(AP31=3,IF(OR(AQ31=8,AQ31=2),1),IF(AP31=4,IF(AQ31=8,1)))))</f>
        <v>0</v>
      </c>
      <c r="AZ31" s="629" t="b">
        <f aca="true" t="shared" si="54" ref="AZ31:AZ42">IF(AP31=1,IF(AQ31&lt;10,1),IF(AP31=2,IF(OR(AQ31=9,AQ31=6,AQ31=3),1),IF(AP31=3,IF(OR(AQ31=9,AQ31=3),1),IF(AP31=4,IF(AQ31=9,1)))))</f>
        <v>0</v>
      </c>
      <c r="BA31" s="629" t="b">
        <f aca="true" t="shared" si="55" ref="BA31:BA42">IF(AP31=1,IF(AQ31&lt;11,1),IF(AP31=2,IF(OR(AQ31=10,AQ31=7,AQ31=4,AQ31=1),1),IF(AP31=3,IF(OR(AQ31=10,AQ31=4),1),IF(AP31=4,IF(AQ31=10,1)))))</f>
        <v>0</v>
      </c>
      <c r="BB31" s="629" t="b">
        <f aca="true" t="shared" si="56" ref="BB31:BB42">IF(AP31=1,IF(AQ31&lt;12,1),IF(AP31=2,IF(OR(AQ31=11,AQ31=8,AQ31=5,AQ31=2),1),IF(AP31=3,IF(OR(AQ31=11,AQ31=5),1),IF(AP31=4,IF(AQ31=11,1)))))</f>
        <v>0</v>
      </c>
      <c r="BC31" s="636" t="b">
        <f aca="true" t="shared" si="57" ref="BC31:BC42">IF(AP31=1,1,IF(AP31=2,IF(OR(AQ31=12,AQ31=9,AQ31=6,AQ31=3),1),IF(AP31=3,IF(OR(AQ31=12,AQ31=6),1),IF(AP31=4,IF(AQ31=12,1)))))</f>
        <v>0</v>
      </c>
      <c r="BD31" s="73">
        <f t="shared" si="7"/>
        <v>0</v>
      </c>
      <c r="BE31" s="73">
        <f t="shared" si="8"/>
        <v>0</v>
      </c>
      <c r="BF31" s="73">
        <f t="shared" si="9"/>
        <v>0</v>
      </c>
      <c r="BG31" s="73">
        <f t="shared" si="10"/>
        <v>0</v>
      </c>
      <c r="BH31" s="73">
        <f t="shared" si="11"/>
        <v>0</v>
      </c>
      <c r="BI31" s="73">
        <f t="shared" si="12"/>
        <v>0</v>
      </c>
      <c r="BJ31" s="73">
        <f t="shared" si="13"/>
        <v>0</v>
      </c>
      <c r="BK31" s="73">
        <f t="shared" si="14"/>
        <v>0</v>
      </c>
      <c r="BL31" s="73">
        <f t="shared" si="15"/>
        <v>0</v>
      </c>
      <c r="BM31" s="73">
        <f t="shared" si="16"/>
        <v>0</v>
      </c>
      <c r="BN31" s="73">
        <f t="shared" si="17"/>
        <v>0</v>
      </c>
      <c r="BO31" s="73">
        <f t="shared" si="18"/>
        <v>0</v>
      </c>
      <c r="BP31" s="73">
        <f t="shared" si="19"/>
        <v>0</v>
      </c>
      <c r="BQ31" s="73">
        <f t="shared" si="20"/>
        <v>0</v>
      </c>
      <c r="BR31" s="73">
        <f t="shared" si="21"/>
        <v>0</v>
      </c>
      <c r="BS31" s="73">
        <f t="shared" si="22"/>
        <v>0</v>
      </c>
      <c r="BT31" s="73">
        <f t="shared" si="23"/>
        <v>0</v>
      </c>
      <c r="BU31" s="73">
        <f t="shared" si="24"/>
        <v>0</v>
      </c>
      <c r="BV31" s="73">
        <f t="shared" si="25"/>
        <v>0</v>
      </c>
      <c r="BW31" s="73">
        <f t="shared" si="26"/>
        <v>0</v>
      </c>
      <c r="BX31" s="73">
        <f t="shared" si="27"/>
        <v>0</v>
      </c>
      <c r="BY31" s="73">
        <f t="shared" si="28"/>
        <v>0</v>
      </c>
      <c r="BZ31" s="73">
        <f t="shared" si="29"/>
        <v>0</v>
      </c>
      <c r="CA31" s="73">
        <f t="shared" si="30"/>
        <v>0</v>
      </c>
      <c r="CB31" s="73"/>
      <c r="CC31" s="73"/>
      <c r="CD31" s="73">
        <f t="shared" si="31"/>
        <v>0</v>
      </c>
      <c r="CE31" s="71"/>
      <c r="CF31" s="74"/>
      <c r="CG31" s="74"/>
      <c r="CH31" s="74"/>
      <c r="CI31" s="72"/>
      <c r="CJ31" s="29"/>
      <c r="CK31" s="29"/>
      <c r="CL31" s="29"/>
      <c r="CM31" s="29"/>
      <c r="CN31" s="29"/>
      <c r="CO31" s="29"/>
      <c r="CP31" s="29"/>
      <c r="CQ31" s="29"/>
      <c r="CR31" s="29"/>
      <c r="CS31" s="29"/>
      <c r="CT31" s="29"/>
      <c r="CU31" s="29"/>
      <c r="CV31" s="29"/>
      <c r="CW31" s="29"/>
      <c r="CX31" s="29"/>
      <c r="CY31" s="29"/>
      <c r="CZ31" s="29"/>
      <c r="DA31" s="29"/>
      <c r="DB31" s="29"/>
    </row>
    <row r="32" spans="1:107" ht="15" customHeight="1">
      <c r="A32" s="1552"/>
      <c r="B32" s="1553"/>
      <c r="C32" s="1177"/>
      <c r="D32" s="102"/>
      <c r="E32" s="101"/>
      <c r="F32" s="84"/>
      <c r="G32" s="84"/>
      <c r="H32" s="1">
        <f t="shared" si="1"/>
        <v>0</v>
      </c>
      <c r="I32" s="664"/>
      <c r="J32" s="568">
        <f t="shared" si="32"/>
        <v>0</v>
      </c>
      <c r="K32" s="1159" t="s">
        <v>131</v>
      </c>
      <c r="L32" s="1160" t="s">
        <v>136</v>
      </c>
      <c r="M32" s="84"/>
      <c r="N32" s="1163" t="s">
        <v>133</v>
      </c>
      <c r="O32" s="1164" t="s">
        <v>136</v>
      </c>
      <c r="P32" s="568"/>
      <c r="Q32" s="1">
        <f t="shared" si="2"/>
        <v>0</v>
      </c>
      <c r="R32" s="103"/>
      <c r="S32" s="87">
        <f>IF(R32=0,0,(E32-M32)*I32*((Cover!$F$8-R32)/365))</f>
        <v>0</v>
      </c>
      <c r="T32" s="72">
        <f t="shared" si="33"/>
        <v>0</v>
      </c>
      <c r="U32" s="75"/>
      <c r="V32" s="75"/>
      <c r="W32" s="75"/>
      <c r="X32" s="75"/>
      <c r="Y32" s="75"/>
      <c r="Z32" s="75"/>
      <c r="AA32" s="640">
        <f t="shared" si="3"/>
        <v>1</v>
      </c>
      <c r="AB32" s="622">
        <f t="shared" si="4"/>
        <v>1</v>
      </c>
      <c r="AC32" s="642">
        <f t="shared" si="34"/>
        <v>1</v>
      </c>
      <c r="AD32" s="642">
        <f t="shared" si="35"/>
        <v>1</v>
      </c>
      <c r="AE32" s="642">
        <f t="shared" si="36"/>
        <v>1</v>
      </c>
      <c r="AF32" s="642">
        <f t="shared" si="37"/>
        <v>1</v>
      </c>
      <c r="AG32" s="642">
        <f t="shared" si="38"/>
        <v>1</v>
      </c>
      <c r="AH32" s="642">
        <f t="shared" si="39"/>
        <v>1</v>
      </c>
      <c r="AI32" s="642">
        <f t="shared" si="40"/>
        <v>1</v>
      </c>
      <c r="AJ32" s="642">
        <f t="shared" si="41"/>
        <v>1</v>
      </c>
      <c r="AK32" s="642">
        <f t="shared" si="42"/>
        <v>1</v>
      </c>
      <c r="AL32" s="642">
        <f t="shared" si="43"/>
        <v>1</v>
      </c>
      <c r="AM32" s="642">
        <f t="shared" si="44"/>
        <v>1</v>
      </c>
      <c r="AN32" s="642">
        <f t="shared" si="45"/>
        <v>1</v>
      </c>
      <c r="AO32" s="649"/>
      <c r="AP32" s="628">
        <f t="shared" si="5"/>
        <v>3</v>
      </c>
      <c r="AQ32" s="228">
        <f t="shared" si="6"/>
        <v>1</v>
      </c>
      <c r="AR32" s="629">
        <f t="shared" si="46"/>
        <v>1</v>
      </c>
      <c r="AS32" s="629" t="b">
        <f t="shared" si="47"/>
        <v>0</v>
      </c>
      <c r="AT32" s="629" t="b">
        <f t="shared" si="48"/>
        <v>0</v>
      </c>
      <c r="AU32" s="629" t="b">
        <f t="shared" si="49"/>
        <v>0</v>
      </c>
      <c r="AV32" s="629" t="b">
        <f t="shared" si="50"/>
        <v>0</v>
      </c>
      <c r="AW32" s="629" t="b">
        <f t="shared" si="51"/>
        <v>0</v>
      </c>
      <c r="AX32" s="629">
        <f t="shared" si="52"/>
        <v>1</v>
      </c>
      <c r="AY32" s="629" t="b">
        <f t="shared" si="53"/>
        <v>0</v>
      </c>
      <c r="AZ32" s="629" t="b">
        <f t="shared" si="54"/>
        <v>0</v>
      </c>
      <c r="BA32" s="629" t="b">
        <f t="shared" si="55"/>
        <v>0</v>
      </c>
      <c r="BB32" s="629" t="b">
        <f t="shared" si="56"/>
        <v>0</v>
      </c>
      <c r="BC32" s="636" t="b">
        <f t="shared" si="57"/>
        <v>0</v>
      </c>
      <c r="BD32" s="73">
        <f t="shared" si="7"/>
        <v>0</v>
      </c>
      <c r="BE32" s="73">
        <f t="shared" si="8"/>
        <v>0</v>
      </c>
      <c r="BF32" s="73">
        <f t="shared" si="9"/>
        <v>0</v>
      </c>
      <c r="BG32" s="73">
        <f t="shared" si="10"/>
        <v>0</v>
      </c>
      <c r="BH32" s="73">
        <f t="shared" si="11"/>
        <v>0</v>
      </c>
      <c r="BI32" s="73">
        <f t="shared" si="12"/>
        <v>0</v>
      </c>
      <c r="BJ32" s="73">
        <f t="shared" si="13"/>
        <v>0</v>
      </c>
      <c r="BK32" s="73">
        <f t="shared" si="14"/>
        <v>0</v>
      </c>
      <c r="BL32" s="73">
        <f t="shared" si="15"/>
        <v>0</v>
      </c>
      <c r="BM32" s="73">
        <f t="shared" si="16"/>
        <v>0</v>
      </c>
      <c r="BN32" s="73">
        <f t="shared" si="17"/>
        <v>0</v>
      </c>
      <c r="BO32" s="73">
        <f t="shared" si="18"/>
        <v>0</v>
      </c>
      <c r="BP32" s="73">
        <f t="shared" si="19"/>
        <v>0</v>
      </c>
      <c r="BQ32" s="73">
        <f t="shared" si="20"/>
        <v>0</v>
      </c>
      <c r="BR32" s="73">
        <f t="shared" si="21"/>
        <v>0</v>
      </c>
      <c r="BS32" s="73">
        <f t="shared" si="22"/>
        <v>0</v>
      </c>
      <c r="BT32" s="73">
        <f t="shared" si="23"/>
        <v>0</v>
      </c>
      <c r="BU32" s="73">
        <f t="shared" si="24"/>
        <v>0</v>
      </c>
      <c r="BV32" s="73">
        <f t="shared" si="25"/>
        <v>0</v>
      </c>
      <c r="BW32" s="73">
        <f t="shared" si="26"/>
        <v>0</v>
      </c>
      <c r="BX32" s="73">
        <f t="shared" si="27"/>
        <v>0</v>
      </c>
      <c r="BY32" s="73">
        <f t="shared" si="28"/>
        <v>0</v>
      </c>
      <c r="BZ32" s="73">
        <f t="shared" si="29"/>
        <v>0</v>
      </c>
      <c r="CA32" s="73">
        <f t="shared" si="30"/>
        <v>0</v>
      </c>
      <c r="CB32" s="73"/>
      <c r="CC32" s="73"/>
      <c r="CD32" s="73">
        <f t="shared" si="31"/>
        <v>0</v>
      </c>
      <c r="CE32" s="71"/>
      <c r="CF32" s="74"/>
      <c r="CG32" s="74"/>
      <c r="CH32" s="74"/>
      <c r="CI32" s="72"/>
      <c r="CJ32" s="29"/>
      <c r="CK32" s="29"/>
      <c r="CL32" s="29"/>
      <c r="CM32" s="29"/>
      <c r="CN32" s="29"/>
      <c r="CO32" s="29"/>
      <c r="CP32" s="29"/>
      <c r="CQ32" s="29"/>
      <c r="CR32" s="29"/>
      <c r="CS32" s="29"/>
      <c r="CT32" s="29"/>
      <c r="CU32" s="29"/>
      <c r="CV32" s="29"/>
      <c r="CW32" s="29"/>
      <c r="CX32" s="29"/>
      <c r="CY32" s="29"/>
      <c r="CZ32" s="29"/>
      <c r="DA32" s="29"/>
      <c r="DB32" s="29"/>
      <c r="DC32" s="29"/>
    </row>
    <row r="33" spans="1:107" ht="15" customHeight="1">
      <c r="A33" s="1552"/>
      <c r="B33" s="1553"/>
      <c r="C33" s="1177"/>
      <c r="D33" s="102"/>
      <c r="E33" s="101"/>
      <c r="F33" s="84"/>
      <c r="G33" s="84"/>
      <c r="H33" s="1">
        <f t="shared" si="1"/>
        <v>0</v>
      </c>
      <c r="I33" s="664"/>
      <c r="J33" s="568">
        <f t="shared" si="32"/>
        <v>0</v>
      </c>
      <c r="K33" s="1159" t="s">
        <v>131</v>
      </c>
      <c r="L33" s="1160" t="s">
        <v>136</v>
      </c>
      <c r="M33" s="84"/>
      <c r="N33" s="1163" t="s">
        <v>133</v>
      </c>
      <c r="O33" s="1164" t="s">
        <v>136</v>
      </c>
      <c r="P33" s="568"/>
      <c r="Q33" s="1">
        <f t="shared" si="2"/>
        <v>0</v>
      </c>
      <c r="R33" s="103"/>
      <c r="S33" s="87">
        <f>IF(R33=0,0,(E33-M33)*I33*((Cover!$F$8-R33)/365))</f>
        <v>0</v>
      </c>
      <c r="T33" s="72">
        <f t="shared" si="33"/>
        <v>0</v>
      </c>
      <c r="U33" s="75"/>
      <c r="V33" s="75"/>
      <c r="W33" s="75"/>
      <c r="X33" s="75"/>
      <c r="Y33" s="75"/>
      <c r="Z33" s="75"/>
      <c r="AA33" s="640">
        <f t="shared" si="3"/>
        <v>1</v>
      </c>
      <c r="AB33" s="622">
        <f t="shared" si="4"/>
        <v>1</v>
      </c>
      <c r="AC33" s="642">
        <f t="shared" si="34"/>
        <v>1</v>
      </c>
      <c r="AD33" s="642">
        <f t="shared" si="35"/>
        <v>1</v>
      </c>
      <c r="AE33" s="642">
        <f t="shared" si="36"/>
        <v>1</v>
      </c>
      <c r="AF33" s="642">
        <f t="shared" si="37"/>
        <v>1</v>
      </c>
      <c r="AG33" s="642">
        <f t="shared" si="38"/>
        <v>1</v>
      </c>
      <c r="AH33" s="642">
        <f t="shared" si="39"/>
        <v>1</v>
      </c>
      <c r="AI33" s="642">
        <f t="shared" si="40"/>
        <v>1</v>
      </c>
      <c r="AJ33" s="642">
        <f t="shared" si="41"/>
        <v>1</v>
      </c>
      <c r="AK33" s="642">
        <f t="shared" si="42"/>
        <v>1</v>
      </c>
      <c r="AL33" s="642">
        <f t="shared" si="43"/>
        <v>1</v>
      </c>
      <c r="AM33" s="642">
        <f t="shared" si="44"/>
        <v>1</v>
      </c>
      <c r="AN33" s="642">
        <f t="shared" si="45"/>
        <v>1</v>
      </c>
      <c r="AO33" s="649"/>
      <c r="AP33" s="628">
        <f t="shared" si="5"/>
        <v>3</v>
      </c>
      <c r="AQ33" s="228">
        <f t="shared" si="6"/>
        <v>1</v>
      </c>
      <c r="AR33" s="629">
        <f t="shared" si="46"/>
        <v>1</v>
      </c>
      <c r="AS33" s="629" t="b">
        <f t="shared" si="47"/>
        <v>0</v>
      </c>
      <c r="AT33" s="629" t="b">
        <f t="shared" si="48"/>
        <v>0</v>
      </c>
      <c r="AU33" s="629" t="b">
        <f t="shared" si="49"/>
        <v>0</v>
      </c>
      <c r="AV33" s="629" t="b">
        <f t="shared" si="50"/>
        <v>0</v>
      </c>
      <c r="AW33" s="629" t="b">
        <f t="shared" si="51"/>
        <v>0</v>
      </c>
      <c r="AX33" s="629">
        <f t="shared" si="52"/>
        <v>1</v>
      </c>
      <c r="AY33" s="629" t="b">
        <f t="shared" si="53"/>
        <v>0</v>
      </c>
      <c r="AZ33" s="629" t="b">
        <f t="shared" si="54"/>
        <v>0</v>
      </c>
      <c r="BA33" s="629" t="b">
        <f t="shared" si="55"/>
        <v>0</v>
      </c>
      <c r="BB33" s="629" t="b">
        <f t="shared" si="56"/>
        <v>0</v>
      </c>
      <c r="BC33" s="636" t="b">
        <f t="shared" si="57"/>
        <v>0</v>
      </c>
      <c r="BD33" s="73">
        <f t="shared" si="7"/>
        <v>0</v>
      </c>
      <c r="BE33" s="73">
        <f t="shared" si="8"/>
        <v>0</v>
      </c>
      <c r="BF33" s="73">
        <f t="shared" si="9"/>
        <v>0</v>
      </c>
      <c r="BG33" s="73">
        <f t="shared" si="10"/>
        <v>0</v>
      </c>
      <c r="BH33" s="73">
        <f t="shared" si="11"/>
        <v>0</v>
      </c>
      <c r="BI33" s="73">
        <f t="shared" si="12"/>
        <v>0</v>
      </c>
      <c r="BJ33" s="73">
        <f t="shared" si="13"/>
        <v>0</v>
      </c>
      <c r="BK33" s="73">
        <f t="shared" si="14"/>
        <v>0</v>
      </c>
      <c r="BL33" s="73">
        <f t="shared" si="15"/>
        <v>0</v>
      </c>
      <c r="BM33" s="73">
        <f t="shared" si="16"/>
        <v>0</v>
      </c>
      <c r="BN33" s="73">
        <f t="shared" si="17"/>
        <v>0</v>
      </c>
      <c r="BO33" s="73">
        <f t="shared" si="18"/>
        <v>0</v>
      </c>
      <c r="BP33" s="73">
        <f t="shared" si="19"/>
        <v>0</v>
      </c>
      <c r="BQ33" s="73">
        <f t="shared" si="20"/>
        <v>0</v>
      </c>
      <c r="BR33" s="73">
        <f t="shared" si="21"/>
        <v>0</v>
      </c>
      <c r="BS33" s="73">
        <f t="shared" si="22"/>
        <v>0</v>
      </c>
      <c r="BT33" s="73">
        <f t="shared" si="23"/>
        <v>0</v>
      </c>
      <c r="BU33" s="73">
        <f t="shared" si="24"/>
        <v>0</v>
      </c>
      <c r="BV33" s="73">
        <f t="shared" si="25"/>
        <v>0</v>
      </c>
      <c r="BW33" s="73">
        <f t="shared" si="26"/>
        <v>0</v>
      </c>
      <c r="BX33" s="73">
        <f t="shared" si="27"/>
        <v>0</v>
      </c>
      <c r="BY33" s="73">
        <f t="shared" si="28"/>
        <v>0</v>
      </c>
      <c r="BZ33" s="73">
        <f t="shared" si="29"/>
        <v>0</v>
      </c>
      <c r="CA33" s="73">
        <f t="shared" si="30"/>
        <v>0</v>
      </c>
      <c r="CB33" s="73"/>
      <c r="CC33" s="73"/>
      <c r="CD33" s="73">
        <f t="shared" si="31"/>
        <v>0</v>
      </c>
      <c r="CE33" s="71"/>
      <c r="CF33" s="74"/>
      <c r="CG33" s="74"/>
      <c r="CH33" s="74"/>
      <c r="CI33" s="72"/>
      <c r="CJ33" s="29"/>
      <c r="CK33" s="29"/>
      <c r="CL33" s="29"/>
      <c r="CM33" s="29"/>
      <c r="CN33" s="29"/>
      <c r="CO33" s="29"/>
      <c r="CP33" s="29"/>
      <c r="CQ33" s="29"/>
      <c r="CR33" s="29"/>
      <c r="CS33" s="29"/>
      <c r="CT33" s="29"/>
      <c r="CU33" s="29"/>
      <c r="CV33" s="29"/>
      <c r="CW33" s="29"/>
      <c r="CX33" s="29"/>
      <c r="CY33" s="29"/>
      <c r="CZ33" s="29"/>
      <c r="DA33" s="29"/>
      <c r="DB33" s="29"/>
      <c r="DC33" s="29"/>
    </row>
    <row r="34" spans="1:107" ht="15" customHeight="1">
      <c r="A34" s="1552"/>
      <c r="B34" s="1553"/>
      <c r="C34" s="1177"/>
      <c r="D34" s="102"/>
      <c r="E34" s="101"/>
      <c r="F34" s="84"/>
      <c r="G34" s="84"/>
      <c r="H34" s="1">
        <f t="shared" si="1"/>
        <v>0</v>
      </c>
      <c r="I34" s="664"/>
      <c r="J34" s="568">
        <f t="shared" si="32"/>
        <v>0</v>
      </c>
      <c r="K34" s="1159" t="s">
        <v>131</v>
      </c>
      <c r="L34" s="1160" t="s">
        <v>136</v>
      </c>
      <c r="M34" s="84"/>
      <c r="N34" s="1163" t="s">
        <v>133</v>
      </c>
      <c r="O34" s="1164" t="s">
        <v>136</v>
      </c>
      <c r="P34" s="568"/>
      <c r="Q34" s="1121">
        <f t="shared" si="2"/>
        <v>0</v>
      </c>
      <c r="R34" s="103"/>
      <c r="S34" s="87">
        <f>IF(R34=0,0,(E34-M34)*I34*((Cover!$F$8-R34)/365))</f>
        <v>0</v>
      </c>
      <c r="T34" s="72">
        <f t="shared" si="33"/>
        <v>0</v>
      </c>
      <c r="U34" s="75"/>
      <c r="V34" s="75"/>
      <c r="W34" s="75"/>
      <c r="X34" s="75"/>
      <c r="Y34" s="75"/>
      <c r="Z34" s="75"/>
      <c r="AA34" s="640">
        <f t="shared" si="3"/>
        <v>1</v>
      </c>
      <c r="AB34" s="622">
        <f t="shared" si="4"/>
        <v>1</v>
      </c>
      <c r="AC34" s="642">
        <f t="shared" si="34"/>
        <v>1</v>
      </c>
      <c r="AD34" s="642">
        <f t="shared" si="35"/>
        <v>1</v>
      </c>
      <c r="AE34" s="642">
        <f t="shared" si="36"/>
        <v>1</v>
      </c>
      <c r="AF34" s="642">
        <f t="shared" si="37"/>
        <v>1</v>
      </c>
      <c r="AG34" s="642">
        <f t="shared" si="38"/>
        <v>1</v>
      </c>
      <c r="AH34" s="642">
        <f t="shared" si="39"/>
        <v>1</v>
      </c>
      <c r="AI34" s="642">
        <f t="shared" si="40"/>
        <v>1</v>
      </c>
      <c r="AJ34" s="642">
        <f t="shared" si="41"/>
        <v>1</v>
      </c>
      <c r="AK34" s="642">
        <f t="shared" si="42"/>
        <v>1</v>
      </c>
      <c r="AL34" s="642">
        <f t="shared" si="43"/>
        <v>1</v>
      </c>
      <c r="AM34" s="642">
        <f t="shared" si="44"/>
        <v>1</v>
      </c>
      <c r="AN34" s="642">
        <f t="shared" si="45"/>
        <v>1</v>
      </c>
      <c r="AO34" s="649"/>
      <c r="AP34" s="628">
        <f t="shared" si="5"/>
        <v>3</v>
      </c>
      <c r="AQ34" s="228">
        <f t="shared" si="6"/>
        <v>1</v>
      </c>
      <c r="AR34" s="629">
        <f t="shared" si="46"/>
        <v>1</v>
      </c>
      <c r="AS34" s="629" t="b">
        <f t="shared" si="47"/>
        <v>0</v>
      </c>
      <c r="AT34" s="629" t="b">
        <f t="shared" si="48"/>
        <v>0</v>
      </c>
      <c r="AU34" s="629" t="b">
        <f t="shared" si="49"/>
        <v>0</v>
      </c>
      <c r="AV34" s="629" t="b">
        <f t="shared" si="50"/>
        <v>0</v>
      </c>
      <c r="AW34" s="629" t="b">
        <f t="shared" si="51"/>
        <v>0</v>
      </c>
      <c r="AX34" s="629">
        <f t="shared" si="52"/>
        <v>1</v>
      </c>
      <c r="AY34" s="629" t="b">
        <f t="shared" si="53"/>
        <v>0</v>
      </c>
      <c r="AZ34" s="629" t="b">
        <f t="shared" si="54"/>
        <v>0</v>
      </c>
      <c r="BA34" s="629" t="b">
        <f t="shared" si="55"/>
        <v>0</v>
      </c>
      <c r="BB34" s="629" t="b">
        <f t="shared" si="56"/>
        <v>0</v>
      </c>
      <c r="BC34" s="636" t="b">
        <f t="shared" si="57"/>
        <v>0</v>
      </c>
      <c r="BD34" s="73">
        <f t="shared" si="7"/>
        <v>0</v>
      </c>
      <c r="BE34" s="73">
        <f t="shared" si="8"/>
        <v>0</v>
      </c>
      <c r="BF34" s="73">
        <f t="shared" si="9"/>
        <v>0</v>
      </c>
      <c r="BG34" s="73">
        <f t="shared" si="10"/>
        <v>0</v>
      </c>
      <c r="BH34" s="73">
        <f t="shared" si="11"/>
        <v>0</v>
      </c>
      <c r="BI34" s="73">
        <f t="shared" si="12"/>
        <v>0</v>
      </c>
      <c r="BJ34" s="73">
        <f t="shared" si="13"/>
        <v>0</v>
      </c>
      <c r="BK34" s="73">
        <f t="shared" si="14"/>
        <v>0</v>
      </c>
      <c r="BL34" s="73">
        <f t="shared" si="15"/>
        <v>0</v>
      </c>
      <c r="BM34" s="73">
        <f t="shared" si="16"/>
        <v>0</v>
      </c>
      <c r="BN34" s="73">
        <f t="shared" si="17"/>
        <v>0</v>
      </c>
      <c r="BO34" s="73">
        <f t="shared" si="18"/>
        <v>0</v>
      </c>
      <c r="BP34" s="73">
        <f t="shared" si="19"/>
        <v>0</v>
      </c>
      <c r="BQ34" s="73">
        <f t="shared" si="20"/>
        <v>0</v>
      </c>
      <c r="BR34" s="73">
        <f t="shared" si="21"/>
        <v>0</v>
      </c>
      <c r="BS34" s="73">
        <f t="shared" si="22"/>
        <v>0</v>
      </c>
      <c r="BT34" s="73">
        <f t="shared" si="23"/>
        <v>0</v>
      </c>
      <c r="BU34" s="73">
        <f t="shared" si="24"/>
        <v>0</v>
      </c>
      <c r="BV34" s="73">
        <f t="shared" si="25"/>
        <v>0</v>
      </c>
      <c r="BW34" s="73">
        <f t="shared" si="26"/>
        <v>0</v>
      </c>
      <c r="BX34" s="73">
        <f t="shared" si="27"/>
        <v>0</v>
      </c>
      <c r="BY34" s="73">
        <f t="shared" si="28"/>
        <v>0</v>
      </c>
      <c r="BZ34" s="73">
        <f t="shared" si="29"/>
        <v>0</v>
      </c>
      <c r="CA34" s="73">
        <f t="shared" si="30"/>
        <v>0</v>
      </c>
      <c r="CB34" s="73"/>
      <c r="CC34" s="73"/>
      <c r="CD34" s="73">
        <f t="shared" si="31"/>
        <v>0</v>
      </c>
      <c r="CE34" s="71"/>
      <c r="CF34" s="74"/>
      <c r="CG34" s="74"/>
      <c r="CH34" s="74"/>
      <c r="CI34" s="72"/>
      <c r="CJ34" s="29"/>
      <c r="CK34" s="29"/>
      <c r="CL34" s="29"/>
      <c r="CM34" s="29"/>
      <c r="CN34" s="29"/>
      <c r="CO34" s="29"/>
      <c r="CP34" s="29"/>
      <c r="CQ34" s="29"/>
      <c r="CR34" s="29"/>
      <c r="CS34" s="29"/>
      <c r="CT34" s="29"/>
      <c r="CU34" s="29"/>
      <c r="CV34" s="29"/>
      <c r="CW34" s="29"/>
      <c r="CX34" s="29"/>
      <c r="CY34" s="29"/>
      <c r="CZ34" s="29"/>
      <c r="DA34" s="29"/>
      <c r="DB34" s="29"/>
      <c r="DC34" s="29"/>
    </row>
    <row r="35" spans="1:107" ht="15" customHeight="1">
      <c r="A35" s="1552"/>
      <c r="B35" s="1553"/>
      <c r="C35" s="103"/>
      <c r="D35" s="102"/>
      <c r="E35" s="101"/>
      <c r="F35" s="84"/>
      <c r="G35" s="84"/>
      <c r="H35" s="1">
        <f t="shared" si="1"/>
        <v>0</v>
      </c>
      <c r="I35" s="664"/>
      <c r="J35" s="568">
        <f t="shared" si="32"/>
        <v>0</v>
      </c>
      <c r="K35" s="1159" t="s">
        <v>131</v>
      </c>
      <c r="L35" s="1160" t="s">
        <v>136</v>
      </c>
      <c r="M35" s="84"/>
      <c r="N35" s="1163" t="s">
        <v>133</v>
      </c>
      <c r="O35" s="1164" t="s">
        <v>136</v>
      </c>
      <c r="P35" s="568"/>
      <c r="Q35" s="1">
        <f t="shared" si="2"/>
        <v>0</v>
      </c>
      <c r="R35" s="103"/>
      <c r="S35" s="87">
        <f>IF(R35=0,0,(E35-M35)*I35*((Cover!$F$8-R35)/365))</f>
        <v>0</v>
      </c>
      <c r="T35" s="72">
        <f t="shared" si="33"/>
        <v>0</v>
      </c>
      <c r="U35" s="75"/>
      <c r="V35" s="75"/>
      <c r="W35" s="75"/>
      <c r="X35" s="75"/>
      <c r="Y35" s="75"/>
      <c r="Z35" s="75"/>
      <c r="AA35" s="640">
        <f t="shared" si="3"/>
        <v>1</v>
      </c>
      <c r="AB35" s="622">
        <f t="shared" si="4"/>
        <v>1</v>
      </c>
      <c r="AC35" s="642">
        <f t="shared" si="34"/>
        <v>1</v>
      </c>
      <c r="AD35" s="642">
        <f t="shared" si="35"/>
        <v>1</v>
      </c>
      <c r="AE35" s="642">
        <f t="shared" si="36"/>
        <v>1</v>
      </c>
      <c r="AF35" s="642">
        <f t="shared" si="37"/>
        <v>1</v>
      </c>
      <c r="AG35" s="642">
        <f t="shared" si="38"/>
        <v>1</v>
      </c>
      <c r="AH35" s="642">
        <f t="shared" si="39"/>
        <v>1</v>
      </c>
      <c r="AI35" s="642">
        <f t="shared" si="40"/>
        <v>1</v>
      </c>
      <c r="AJ35" s="642">
        <f t="shared" si="41"/>
        <v>1</v>
      </c>
      <c r="AK35" s="642">
        <f t="shared" si="42"/>
        <v>1</v>
      </c>
      <c r="AL35" s="642">
        <f t="shared" si="43"/>
        <v>1</v>
      </c>
      <c r="AM35" s="642">
        <f t="shared" si="44"/>
        <v>1</v>
      </c>
      <c r="AN35" s="642">
        <f t="shared" si="45"/>
        <v>1</v>
      </c>
      <c r="AO35" s="649"/>
      <c r="AP35" s="628">
        <f t="shared" si="5"/>
        <v>3</v>
      </c>
      <c r="AQ35" s="228">
        <f t="shared" si="6"/>
        <v>1</v>
      </c>
      <c r="AR35" s="629">
        <f t="shared" si="46"/>
        <v>1</v>
      </c>
      <c r="AS35" s="629" t="b">
        <f t="shared" si="47"/>
        <v>0</v>
      </c>
      <c r="AT35" s="629" t="b">
        <f t="shared" si="48"/>
        <v>0</v>
      </c>
      <c r="AU35" s="629" t="b">
        <f t="shared" si="49"/>
        <v>0</v>
      </c>
      <c r="AV35" s="629" t="b">
        <f t="shared" si="50"/>
        <v>0</v>
      </c>
      <c r="AW35" s="629" t="b">
        <f t="shared" si="51"/>
        <v>0</v>
      </c>
      <c r="AX35" s="629">
        <f t="shared" si="52"/>
        <v>1</v>
      </c>
      <c r="AY35" s="629" t="b">
        <f t="shared" si="53"/>
        <v>0</v>
      </c>
      <c r="AZ35" s="629" t="b">
        <f t="shared" si="54"/>
        <v>0</v>
      </c>
      <c r="BA35" s="629" t="b">
        <f t="shared" si="55"/>
        <v>0</v>
      </c>
      <c r="BB35" s="629" t="b">
        <f t="shared" si="56"/>
        <v>0</v>
      </c>
      <c r="BC35" s="636" t="b">
        <f t="shared" si="57"/>
        <v>0</v>
      </c>
      <c r="BD35" s="73">
        <f t="shared" si="7"/>
        <v>0</v>
      </c>
      <c r="BE35" s="73">
        <f t="shared" si="8"/>
        <v>0</v>
      </c>
      <c r="BF35" s="73">
        <f t="shared" si="9"/>
        <v>0</v>
      </c>
      <c r="BG35" s="73">
        <f t="shared" si="10"/>
        <v>0</v>
      </c>
      <c r="BH35" s="73">
        <f t="shared" si="11"/>
        <v>0</v>
      </c>
      <c r="BI35" s="73">
        <f t="shared" si="12"/>
        <v>0</v>
      </c>
      <c r="BJ35" s="73">
        <f t="shared" si="13"/>
        <v>0</v>
      </c>
      <c r="BK35" s="73">
        <f t="shared" si="14"/>
        <v>0</v>
      </c>
      <c r="BL35" s="73">
        <f t="shared" si="15"/>
        <v>0</v>
      </c>
      <c r="BM35" s="73">
        <f t="shared" si="16"/>
        <v>0</v>
      </c>
      <c r="BN35" s="73">
        <f t="shared" si="17"/>
        <v>0</v>
      </c>
      <c r="BO35" s="73">
        <f t="shared" si="18"/>
        <v>0</v>
      </c>
      <c r="BP35" s="73">
        <f t="shared" si="19"/>
        <v>0</v>
      </c>
      <c r="BQ35" s="73">
        <f t="shared" si="20"/>
        <v>0</v>
      </c>
      <c r="BR35" s="73">
        <f t="shared" si="21"/>
        <v>0</v>
      </c>
      <c r="BS35" s="73">
        <f t="shared" si="22"/>
        <v>0</v>
      </c>
      <c r="BT35" s="73">
        <f t="shared" si="23"/>
        <v>0</v>
      </c>
      <c r="BU35" s="73">
        <f t="shared" si="24"/>
        <v>0</v>
      </c>
      <c r="BV35" s="73">
        <f t="shared" si="25"/>
        <v>0</v>
      </c>
      <c r="BW35" s="73">
        <f t="shared" si="26"/>
        <v>0</v>
      </c>
      <c r="BX35" s="73">
        <f t="shared" si="27"/>
        <v>0</v>
      </c>
      <c r="BY35" s="73">
        <f t="shared" si="28"/>
        <v>0</v>
      </c>
      <c r="BZ35" s="73">
        <f t="shared" si="29"/>
        <v>0</v>
      </c>
      <c r="CA35" s="73">
        <f t="shared" si="30"/>
        <v>0</v>
      </c>
      <c r="CB35" s="73"/>
      <c r="CC35" s="73"/>
      <c r="CD35" s="73">
        <f t="shared" si="31"/>
        <v>0</v>
      </c>
      <c r="CE35" s="71"/>
      <c r="CF35" s="74"/>
      <c r="CG35" s="74"/>
      <c r="CH35" s="74"/>
      <c r="CI35" s="72"/>
      <c r="CJ35" s="29"/>
      <c r="CK35" s="29"/>
      <c r="CL35" s="29"/>
      <c r="CM35" s="29"/>
      <c r="CN35" s="29"/>
      <c r="CO35" s="29"/>
      <c r="CP35" s="29"/>
      <c r="CQ35" s="29"/>
      <c r="CR35" s="29"/>
      <c r="CS35" s="29"/>
      <c r="CT35" s="29"/>
      <c r="CU35" s="29"/>
      <c r="CV35" s="29"/>
      <c r="CW35" s="29"/>
      <c r="CX35" s="29"/>
      <c r="CY35" s="29"/>
      <c r="CZ35" s="29"/>
      <c r="DA35" s="29"/>
      <c r="DB35" s="29"/>
      <c r="DC35" s="29"/>
    </row>
    <row r="36" spans="1:107" ht="15" customHeight="1">
      <c r="A36" s="1552"/>
      <c r="B36" s="1553"/>
      <c r="C36" s="103"/>
      <c r="D36" s="102"/>
      <c r="E36" s="101"/>
      <c r="F36" s="84"/>
      <c r="G36" s="84"/>
      <c r="H36" s="1">
        <f t="shared" si="1"/>
        <v>0</v>
      </c>
      <c r="I36" s="664"/>
      <c r="J36" s="568">
        <f t="shared" si="32"/>
        <v>0</v>
      </c>
      <c r="K36" s="1159" t="s">
        <v>131</v>
      </c>
      <c r="L36" s="1160" t="s">
        <v>136</v>
      </c>
      <c r="M36" s="84"/>
      <c r="N36" s="1163" t="s">
        <v>133</v>
      </c>
      <c r="O36" s="1164" t="s">
        <v>136</v>
      </c>
      <c r="P36" s="568"/>
      <c r="Q36" s="1">
        <f t="shared" si="2"/>
        <v>0</v>
      </c>
      <c r="R36" s="103"/>
      <c r="S36" s="87">
        <f>IF(R36=0,0,(E36-M36)*I36*((Cover!$F$8-R36)/365))</f>
        <v>0</v>
      </c>
      <c r="T36" s="72">
        <f t="shared" si="33"/>
        <v>0</v>
      </c>
      <c r="U36" s="75"/>
      <c r="V36" s="75"/>
      <c r="W36" s="75"/>
      <c r="X36" s="75"/>
      <c r="Y36" s="75"/>
      <c r="Z36" s="75"/>
      <c r="AA36" s="640">
        <f t="shared" si="3"/>
        <v>1</v>
      </c>
      <c r="AB36" s="622">
        <f t="shared" si="4"/>
        <v>1</v>
      </c>
      <c r="AC36" s="642">
        <f t="shared" si="34"/>
        <v>1</v>
      </c>
      <c r="AD36" s="642">
        <f t="shared" si="35"/>
        <v>1</v>
      </c>
      <c r="AE36" s="642">
        <f t="shared" si="36"/>
        <v>1</v>
      </c>
      <c r="AF36" s="642">
        <f t="shared" si="37"/>
        <v>1</v>
      </c>
      <c r="AG36" s="642">
        <f t="shared" si="38"/>
        <v>1</v>
      </c>
      <c r="AH36" s="642">
        <f t="shared" si="39"/>
        <v>1</v>
      </c>
      <c r="AI36" s="642">
        <f t="shared" si="40"/>
        <v>1</v>
      </c>
      <c r="AJ36" s="642">
        <f t="shared" si="41"/>
        <v>1</v>
      </c>
      <c r="AK36" s="642">
        <f t="shared" si="42"/>
        <v>1</v>
      </c>
      <c r="AL36" s="642">
        <f t="shared" si="43"/>
        <v>1</v>
      </c>
      <c r="AM36" s="642">
        <f t="shared" si="44"/>
        <v>1</v>
      </c>
      <c r="AN36" s="642">
        <f t="shared" si="45"/>
        <v>1</v>
      </c>
      <c r="AO36" s="649"/>
      <c r="AP36" s="628">
        <f t="shared" si="5"/>
        <v>3</v>
      </c>
      <c r="AQ36" s="228">
        <f t="shared" si="6"/>
        <v>1</v>
      </c>
      <c r="AR36" s="629">
        <f t="shared" si="46"/>
        <v>1</v>
      </c>
      <c r="AS36" s="629" t="b">
        <f t="shared" si="47"/>
        <v>0</v>
      </c>
      <c r="AT36" s="629" t="b">
        <f t="shared" si="48"/>
        <v>0</v>
      </c>
      <c r="AU36" s="629" t="b">
        <f t="shared" si="49"/>
        <v>0</v>
      </c>
      <c r="AV36" s="629" t="b">
        <f t="shared" si="50"/>
        <v>0</v>
      </c>
      <c r="AW36" s="629" t="b">
        <f t="shared" si="51"/>
        <v>0</v>
      </c>
      <c r="AX36" s="629">
        <f t="shared" si="52"/>
        <v>1</v>
      </c>
      <c r="AY36" s="629" t="b">
        <f t="shared" si="53"/>
        <v>0</v>
      </c>
      <c r="AZ36" s="629" t="b">
        <f t="shared" si="54"/>
        <v>0</v>
      </c>
      <c r="BA36" s="629" t="b">
        <f t="shared" si="55"/>
        <v>0</v>
      </c>
      <c r="BB36" s="629" t="b">
        <f t="shared" si="56"/>
        <v>0</v>
      </c>
      <c r="BC36" s="636" t="b">
        <f t="shared" si="57"/>
        <v>0</v>
      </c>
      <c r="BD36" s="73">
        <f t="shared" si="7"/>
        <v>0</v>
      </c>
      <c r="BE36" s="73">
        <f t="shared" si="8"/>
        <v>0</v>
      </c>
      <c r="BF36" s="73">
        <f t="shared" si="9"/>
        <v>0</v>
      </c>
      <c r="BG36" s="73">
        <f t="shared" si="10"/>
        <v>0</v>
      </c>
      <c r="BH36" s="73">
        <f t="shared" si="11"/>
        <v>0</v>
      </c>
      <c r="BI36" s="73">
        <f t="shared" si="12"/>
        <v>0</v>
      </c>
      <c r="BJ36" s="73">
        <f t="shared" si="13"/>
        <v>0</v>
      </c>
      <c r="BK36" s="73">
        <f t="shared" si="14"/>
        <v>0</v>
      </c>
      <c r="BL36" s="73">
        <f t="shared" si="15"/>
        <v>0</v>
      </c>
      <c r="BM36" s="73">
        <f t="shared" si="16"/>
        <v>0</v>
      </c>
      <c r="BN36" s="73">
        <f t="shared" si="17"/>
        <v>0</v>
      </c>
      <c r="BO36" s="73">
        <f t="shared" si="18"/>
        <v>0</v>
      </c>
      <c r="BP36" s="73">
        <f t="shared" si="19"/>
        <v>0</v>
      </c>
      <c r="BQ36" s="73">
        <f t="shared" si="20"/>
        <v>0</v>
      </c>
      <c r="BR36" s="73">
        <f t="shared" si="21"/>
        <v>0</v>
      </c>
      <c r="BS36" s="73">
        <f t="shared" si="22"/>
        <v>0</v>
      </c>
      <c r="BT36" s="73">
        <f t="shared" si="23"/>
        <v>0</v>
      </c>
      <c r="BU36" s="73">
        <f t="shared" si="24"/>
        <v>0</v>
      </c>
      <c r="BV36" s="73">
        <f t="shared" si="25"/>
        <v>0</v>
      </c>
      <c r="BW36" s="73">
        <f t="shared" si="26"/>
        <v>0</v>
      </c>
      <c r="BX36" s="73">
        <f t="shared" si="27"/>
        <v>0</v>
      </c>
      <c r="BY36" s="73">
        <f t="shared" si="28"/>
        <v>0</v>
      </c>
      <c r="BZ36" s="73">
        <f t="shared" si="29"/>
        <v>0</v>
      </c>
      <c r="CA36" s="73">
        <f t="shared" si="30"/>
        <v>0</v>
      </c>
      <c r="CB36" s="73"/>
      <c r="CC36" s="73"/>
      <c r="CD36" s="73">
        <f t="shared" si="31"/>
        <v>0</v>
      </c>
      <c r="CE36" s="71"/>
      <c r="CF36" s="74"/>
      <c r="CG36" s="74"/>
      <c r="CH36" s="74"/>
      <c r="CI36" s="72"/>
      <c r="CJ36" s="29"/>
      <c r="CK36" s="29"/>
      <c r="CL36" s="29"/>
      <c r="CM36" s="29"/>
      <c r="CN36" s="29"/>
      <c r="CO36" s="29"/>
      <c r="CP36" s="29"/>
      <c r="CQ36" s="29"/>
      <c r="CR36" s="29"/>
      <c r="CS36" s="29"/>
      <c r="CT36" s="29"/>
      <c r="CU36" s="29"/>
      <c r="CV36" s="29"/>
      <c r="CW36" s="29"/>
      <c r="CX36" s="29"/>
      <c r="CY36" s="29"/>
      <c r="CZ36" s="29"/>
      <c r="DA36" s="29"/>
      <c r="DB36" s="29"/>
      <c r="DC36" s="29"/>
    </row>
    <row r="37" spans="1:107" ht="15" customHeight="1">
      <c r="A37" s="1552"/>
      <c r="B37" s="1553"/>
      <c r="C37" s="103"/>
      <c r="D37" s="102"/>
      <c r="E37" s="101"/>
      <c r="F37" s="84"/>
      <c r="G37" s="84"/>
      <c r="H37" s="1">
        <f t="shared" si="1"/>
        <v>0</v>
      </c>
      <c r="I37" s="664"/>
      <c r="J37" s="568">
        <f t="shared" si="32"/>
        <v>0</v>
      </c>
      <c r="K37" s="1159" t="s">
        <v>131</v>
      </c>
      <c r="L37" s="1160" t="s">
        <v>136</v>
      </c>
      <c r="M37" s="84"/>
      <c r="N37" s="1163" t="s">
        <v>133</v>
      </c>
      <c r="O37" s="1164" t="s">
        <v>136</v>
      </c>
      <c r="P37" s="568"/>
      <c r="Q37" s="1">
        <f t="shared" si="2"/>
        <v>0</v>
      </c>
      <c r="R37" s="103"/>
      <c r="S37" s="87">
        <f>IF(R37=0,0,(E37-M37)*I37*((Cover!$F$8-R37)/365))</f>
        <v>0</v>
      </c>
      <c r="T37" s="72">
        <f t="shared" si="33"/>
        <v>0</v>
      </c>
      <c r="U37" s="75"/>
      <c r="V37" s="75"/>
      <c r="W37" s="75"/>
      <c r="X37" s="75"/>
      <c r="Y37" s="75"/>
      <c r="Z37" s="75"/>
      <c r="AA37" s="640">
        <f t="shared" si="3"/>
        <v>1</v>
      </c>
      <c r="AB37" s="622">
        <f t="shared" si="4"/>
        <v>1</v>
      </c>
      <c r="AC37" s="642">
        <f t="shared" si="34"/>
        <v>1</v>
      </c>
      <c r="AD37" s="642">
        <f t="shared" si="35"/>
        <v>1</v>
      </c>
      <c r="AE37" s="642">
        <f t="shared" si="36"/>
        <v>1</v>
      </c>
      <c r="AF37" s="642">
        <f t="shared" si="37"/>
        <v>1</v>
      </c>
      <c r="AG37" s="642">
        <f t="shared" si="38"/>
        <v>1</v>
      </c>
      <c r="AH37" s="642">
        <f t="shared" si="39"/>
        <v>1</v>
      </c>
      <c r="AI37" s="642">
        <f t="shared" si="40"/>
        <v>1</v>
      </c>
      <c r="AJ37" s="642">
        <f t="shared" si="41"/>
        <v>1</v>
      </c>
      <c r="AK37" s="642">
        <f t="shared" si="42"/>
        <v>1</v>
      </c>
      <c r="AL37" s="642">
        <f t="shared" si="43"/>
        <v>1</v>
      </c>
      <c r="AM37" s="642">
        <f t="shared" si="44"/>
        <v>1</v>
      </c>
      <c r="AN37" s="642">
        <f t="shared" si="45"/>
        <v>1</v>
      </c>
      <c r="AO37" s="649"/>
      <c r="AP37" s="628">
        <f t="shared" si="5"/>
        <v>3</v>
      </c>
      <c r="AQ37" s="228">
        <f t="shared" si="6"/>
        <v>1</v>
      </c>
      <c r="AR37" s="629">
        <f t="shared" si="46"/>
        <v>1</v>
      </c>
      <c r="AS37" s="629" t="b">
        <f t="shared" si="47"/>
        <v>0</v>
      </c>
      <c r="AT37" s="629" t="b">
        <f t="shared" si="48"/>
        <v>0</v>
      </c>
      <c r="AU37" s="629" t="b">
        <f t="shared" si="49"/>
        <v>0</v>
      </c>
      <c r="AV37" s="629" t="b">
        <f t="shared" si="50"/>
        <v>0</v>
      </c>
      <c r="AW37" s="629" t="b">
        <f t="shared" si="51"/>
        <v>0</v>
      </c>
      <c r="AX37" s="629">
        <f t="shared" si="52"/>
        <v>1</v>
      </c>
      <c r="AY37" s="629" t="b">
        <f t="shared" si="53"/>
        <v>0</v>
      </c>
      <c r="AZ37" s="629" t="b">
        <f t="shared" si="54"/>
        <v>0</v>
      </c>
      <c r="BA37" s="629" t="b">
        <f t="shared" si="55"/>
        <v>0</v>
      </c>
      <c r="BB37" s="629" t="b">
        <f t="shared" si="56"/>
        <v>0</v>
      </c>
      <c r="BC37" s="636" t="b">
        <f t="shared" si="57"/>
        <v>0</v>
      </c>
      <c r="BD37" s="73">
        <f t="shared" si="7"/>
        <v>0</v>
      </c>
      <c r="BE37" s="73">
        <f t="shared" si="8"/>
        <v>0</v>
      </c>
      <c r="BF37" s="73">
        <f t="shared" si="9"/>
        <v>0</v>
      </c>
      <c r="BG37" s="73">
        <f t="shared" si="10"/>
        <v>0</v>
      </c>
      <c r="BH37" s="73">
        <f t="shared" si="11"/>
        <v>0</v>
      </c>
      <c r="BI37" s="73">
        <f t="shared" si="12"/>
        <v>0</v>
      </c>
      <c r="BJ37" s="73">
        <f t="shared" si="13"/>
        <v>0</v>
      </c>
      <c r="BK37" s="73">
        <f t="shared" si="14"/>
        <v>0</v>
      </c>
      <c r="BL37" s="73">
        <f t="shared" si="15"/>
        <v>0</v>
      </c>
      <c r="BM37" s="73">
        <f t="shared" si="16"/>
        <v>0</v>
      </c>
      <c r="BN37" s="73">
        <f t="shared" si="17"/>
        <v>0</v>
      </c>
      <c r="BO37" s="73">
        <f t="shared" si="18"/>
        <v>0</v>
      </c>
      <c r="BP37" s="73">
        <f t="shared" si="19"/>
        <v>0</v>
      </c>
      <c r="BQ37" s="73">
        <f t="shared" si="20"/>
        <v>0</v>
      </c>
      <c r="BR37" s="73">
        <f t="shared" si="21"/>
        <v>0</v>
      </c>
      <c r="BS37" s="73">
        <f t="shared" si="22"/>
        <v>0</v>
      </c>
      <c r="BT37" s="73">
        <f t="shared" si="23"/>
        <v>0</v>
      </c>
      <c r="BU37" s="73">
        <f t="shared" si="24"/>
        <v>0</v>
      </c>
      <c r="BV37" s="73">
        <f t="shared" si="25"/>
        <v>0</v>
      </c>
      <c r="BW37" s="73">
        <f t="shared" si="26"/>
        <v>0</v>
      </c>
      <c r="BX37" s="73">
        <f t="shared" si="27"/>
        <v>0</v>
      </c>
      <c r="BY37" s="73">
        <f t="shared" si="28"/>
        <v>0</v>
      </c>
      <c r="BZ37" s="73">
        <f t="shared" si="29"/>
        <v>0</v>
      </c>
      <c r="CA37" s="73">
        <f t="shared" si="30"/>
        <v>0</v>
      </c>
      <c r="CB37" s="73"/>
      <c r="CC37" s="73"/>
      <c r="CD37" s="73">
        <f t="shared" si="31"/>
        <v>0</v>
      </c>
      <c r="CE37" s="71"/>
      <c r="CF37" s="74"/>
      <c r="CG37" s="74"/>
      <c r="CH37" s="74"/>
      <c r="CI37" s="72"/>
      <c r="CJ37" s="29"/>
      <c r="CK37" s="29"/>
      <c r="CL37" s="29"/>
      <c r="CM37" s="29"/>
      <c r="CN37" s="29"/>
      <c r="CO37" s="29"/>
      <c r="CP37" s="29"/>
      <c r="CQ37" s="29"/>
      <c r="CR37" s="29"/>
      <c r="CS37" s="29"/>
      <c r="CT37" s="29"/>
      <c r="CU37" s="29"/>
      <c r="CV37" s="29"/>
      <c r="CW37" s="29"/>
      <c r="CX37" s="29"/>
      <c r="CY37" s="29"/>
      <c r="CZ37" s="29"/>
      <c r="DA37" s="29"/>
      <c r="DB37" s="29"/>
      <c r="DC37" s="29"/>
    </row>
    <row r="38" spans="1:107" ht="15" customHeight="1">
      <c r="A38" s="1552"/>
      <c r="B38" s="1553"/>
      <c r="C38" s="103"/>
      <c r="D38" s="102"/>
      <c r="E38" s="101"/>
      <c r="F38" s="84"/>
      <c r="G38" s="84"/>
      <c r="H38" s="1">
        <f t="shared" si="1"/>
        <v>0</v>
      </c>
      <c r="I38" s="664"/>
      <c r="J38" s="568">
        <f t="shared" si="32"/>
        <v>0</v>
      </c>
      <c r="K38" s="1159" t="s">
        <v>131</v>
      </c>
      <c r="L38" s="1160" t="s">
        <v>136</v>
      </c>
      <c r="M38" s="84"/>
      <c r="N38" s="1163" t="s">
        <v>133</v>
      </c>
      <c r="O38" s="1164" t="s">
        <v>136</v>
      </c>
      <c r="P38" s="1008"/>
      <c r="Q38" s="1">
        <f t="shared" si="2"/>
        <v>0</v>
      </c>
      <c r="R38" s="103"/>
      <c r="S38" s="87">
        <f>IF(R38=0,0,(E38-M38)*I38*((Cover!$F$8-R38)/365))</f>
        <v>0</v>
      </c>
      <c r="T38" s="72">
        <f t="shared" si="33"/>
        <v>0</v>
      </c>
      <c r="U38" s="75"/>
      <c r="V38" s="75"/>
      <c r="W38" s="75"/>
      <c r="X38" s="75"/>
      <c r="Y38" s="75"/>
      <c r="Z38" s="75"/>
      <c r="AA38" s="640">
        <f t="shared" si="3"/>
        <v>1</v>
      </c>
      <c r="AB38" s="622">
        <f t="shared" si="4"/>
        <v>1</v>
      </c>
      <c r="AC38" s="642">
        <f t="shared" si="34"/>
        <v>1</v>
      </c>
      <c r="AD38" s="642">
        <f t="shared" si="35"/>
        <v>1</v>
      </c>
      <c r="AE38" s="642">
        <f t="shared" si="36"/>
        <v>1</v>
      </c>
      <c r="AF38" s="642">
        <f t="shared" si="37"/>
        <v>1</v>
      </c>
      <c r="AG38" s="642">
        <f t="shared" si="38"/>
        <v>1</v>
      </c>
      <c r="AH38" s="642">
        <f t="shared" si="39"/>
        <v>1</v>
      </c>
      <c r="AI38" s="642">
        <f t="shared" si="40"/>
        <v>1</v>
      </c>
      <c r="AJ38" s="642">
        <f t="shared" si="41"/>
        <v>1</v>
      </c>
      <c r="AK38" s="642">
        <f t="shared" si="42"/>
        <v>1</v>
      </c>
      <c r="AL38" s="642">
        <f t="shared" si="43"/>
        <v>1</v>
      </c>
      <c r="AM38" s="642">
        <f t="shared" si="44"/>
        <v>1</v>
      </c>
      <c r="AN38" s="642">
        <f t="shared" si="45"/>
        <v>1</v>
      </c>
      <c r="AO38" s="649"/>
      <c r="AP38" s="628">
        <f t="shared" si="5"/>
        <v>3</v>
      </c>
      <c r="AQ38" s="228">
        <f t="shared" si="6"/>
        <v>1</v>
      </c>
      <c r="AR38" s="629">
        <f t="shared" si="46"/>
        <v>1</v>
      </c>
      <c r="AS38" s="629" t="b">
        <f t="shared" si="47"/>
        <v>0</v>
      </c>
      <c r="AT38" s="629" t="b">
        <f t="shared" si="48"/>
        <v>0</v>
      </c>
      <c r="AU38" s="629" t="b">
        <f t="shared" si="49"/>
        <v>0</v>
      </c>
      <c r="AV38" s="629" t="b">
        <f t="shared" si="50"/>
        <v>0</v>
      </c>
      <c r="AW38" s="629" t="b">
        <f t="shared" si="51"/>
        <v>0</v>
      </c>
      <c r="AX38" s="629">
        <f t="shared" si="52"/>
        <v>1</v>
      </c>
      <c r="AY38" s="629" t="b">
        <f t="shared" si="53"/>
        <v>0</v>
      </c>
      <c r="AZ38" s="629" t="b">
        <f t="shared" si="54"/>
        <v>0</v>
      </c>
      <c r="BA38" s="629" t="b">
        <f t="shared" si="55"/>
        <v>0</v>
      </c>
      <c r="BB38" s="629" t="b">
        <f t="shared" si="56"/>
        <v>0</v>
      </c>
      <c r="BC38" s="636" t="b">
        <f t="shared" si="57"/>
        <v>0</v>
      </c>
      <c r="BD38" s="73">
        <f t="shared" si="7"/>
        <v>0</v>
      </c>
      <c r="BE38" s="73">
        <f t="shared" si="8"/>
        <v>0</v>
      </c>
      <c r="BF38" s="73">
        <f t="shared" si="9"/>
        <v>0</v>
      </c>
      <c r="BG38" s="73">
        <f t="shared" si="10"/>
        <v>0</v>
      </c>
      <c r="BH38" s="73">
        <f t="shared" si="11"/>
        <v>0</v>
      </c>
      <c r="BI38" s="73">
        <f t="shared" si="12"/>
        <v>0</v>
      </c>
      <c r="BJ38" s="73">
        <f t="shared" si="13"/>
        <v>0</v>
      </c>
      <c r="BK38" s="73">
        <f t="shared" si="14"/>
        <v>0</v>
      </c>
      <c r="BL38" s="73">
        <f t="shared" si="15"/>
        <v>0</v>
      </c>
      <c r="BM38" s="73">
        <f t="shared" si="16"/>
        <v>0</v>
      </c>
      <c r="BN38" s="73">
        <f t="shared" si="17"/>
        <v>0</v>
      </c>
      <c r="BO38" s="73">
        <f t="shared" si="18"/>
        <v>0</v>
      </c>
      <c r="BP38" s="73">
        <f t="shared" si="19"/>
        <v>0</v>
      </c>
      <c r="BQ38" s="73">
        <f t="shared" si="20"/>
        <v>0</v>
      </c>
      <c r="BR38" s="73">
        <f t="shared" si="21"/>
        <v>0</v>
      </c>
      <c r="BS38" s="73">
        <f t="shared" si="22"/>
        <v>0</v>
      </c>
      <c r="BT38" s="73">
        <f t="shared" si="23"/>
        <v>0</v>
      </c>
      <c r="BU38" s="73">
        <f t="shared" si="24"/>
        <v>0</v>
      </c>
      <c r="BV38" s="73">
        <f t="shared" si="25"/>
        <v>0</v>
      </c>
      <c r="BW38" s="73">
        <f t="shared" si="26"/>
        <v>0</v>
      </c>
      <c r="BX38" s="73">
        <f t="shared" si="27"/>
        <v>0</v>
      </c>
      <c r="BY38" s="73">
        <f t="shared" si="28"/>
        <v>0</v>
      </c>
      <c r="BZ38" s="73">
        <f t="shared" si="29"/>
        <v>0</v>
      </c>
      <c r="CA38" s="73">
        <f t="shared" si="30"/>
        <v>0</v>
      </c>
      <c r="CB38" s="73"/>
      <c r="CC38" s="73"/>
      <c r="CD38" s="73">
        <f t="shared" si="31"/>
        <v>0</v>
      </c>
      <c r="CE38" s="71"/>
      <c r="CF38" s="74"/>
      <c r="CG38" s="74"/>
      <c r="CH38" s="74"/>
      <c r="CI38" s="72"/>
      <c r="CJ38" s="29"/>
      <c r="CK38" s="29"/>
      <c r="CL38" s="29"/>
      <c r="CM38" s="29"/>
      <c r="CN38" s="29"/>
      <c r="CO38" s="29"/>
      <c r="CP38" s="29"/>
      <c r="CQ38" s="29"/>
      <c r="CR38" s="29"/>
      <c r="CS38" s="29"/>
      <c r="CT38" s="29"/>
      <c r="CU38" s="29"/>
      <c r="CV38" s="29"/>
      <c r="CW38" s="29"/>
      <c r="CX38" s="29"/>
      <c r="CY38" s="29"/>
      <c r="CZ38" s="29"/>
      <c r="DA38" s="29"/>
      <c r="DB38" s="29"/>
      <c r="DC38" s="29"/>
    </row>
    <row r="39" spans="1:107" ht="15" customHeight="1">
      <c r="A39" s="1552"/>
      <c r="B39" s="1553"/>
      <c r="C39" s="103"/>
      <c r="D39" s="102"/>
      <c r="E39" s="101"/>
      <c r="F39" s="84"/>
      <c r="G39" s="84"/>
      <c r="H39" s="1">
        <f t="shared" si="1"/>
        <v>0</v>
      </c>
      <c r="I39" s="664"/>
      <c r="J39" s="568">
        <f t="shared" si="32"/>
        <v>0</v>
      </c>
      <c r="K39" s="1159" t="s">
        <v>131</v>
      </c>
      <c r="L39" s="1160" t="s">
        <v>136</v>
      </c>
      <c r="M39" s="84"/>
      <c r="N39" s="1163" t="s">
        <v>133</v>
      </c>
      <c r="O39" s="1164" t="s">
        <v>136</v>
      </c>
      <c r="P39" s="568"/>
      <c r="Q39" s="1">
        <f t="shared" si="2"/>
        <v>0</v>
      </c>
      <c r="R39" s="103"/>
      <c r="S39" s="87">
        <f>IF(R39=0,0,(E39-M39)*I39*((Cover!$F$8-R39)/365))</f>
        <v>0</v>
      </c>
      <c r="T39" s="72">
        <f t="shared" si="33"/>
        <v>0</v>
      </c>
      <c r="U39" s="75"/>
      <c r="V39" s="75"/>
      <c r="W39" s="75"/>
      <c r="X39" s="75"/>
      <c r="Y39" s="75"/>
      <c r="Z39" s="75"/>
      <c r="AA39" s="640">
        <f t="shared" si="3"/>
        <v>1</v>
      </c>
      <c r="AB39" s="622">
        <f t="shared" si="4"/>
        <v>1</v>
      </c>
      <c r="AC39" s="642">
        <f t="shared" si="34"/>
        <v>1</v>
      </c>
      <c r="AD39" s="642">
        <f t="shared" si="35"/>
        <v>1</v>
      </c>
      <c r="AE39" s="642">
        <f t="shared" si="36"/>
        <v>1</v>
      </c>
      <c r="AF39" s="642">
        <f t="shared" si="37"/>
        <v>1</v>
      </c>
      <c r="AG39" s="642">
        <f t="shared" si="38"/>
        <v>1</v>
      </c>
      <c r="AH39" s="642">
        <f t="shared" si="39"/>
        <v>1</v>
      </c>
      <c r="AI39" s="642">
        <f t="shared" si="40"/>
        <v>1</v>
      </c>
      <c r="AJ39" s="642">
        <f t="shared" si="41"/>
        <v>1</v>
      </c>
      <c r="AK39" s="642">
        <f t="shared" si="42"/>
        <v>1</v>
      </c>
      <c r="AL39" s="642">
        <f t="shared" si="43"/>
        <v>1</v>
      </c>
      <c r="AM39" s="642">
        <f t="shared" si="44"/>
        <v>1</v>
      </c>
      <c r="AN39" s="642">
        <f t="shared" si="45"/>
        <v>1</v>
      </c>
      <c r="AO39" s="649"/>
      <c r="AP39" s="628">
        <f t="shared" si="5"/>
        <v>3</v>
      </c>
      <c r="AQ39" s="228">
        <f t="shared" si="6"/>
        <v>1</v>
      </c>
      <c r="AR39" s="629">
        <f t="shared" si="46"/>
        <v>1</v>
      </c>
      <c r="AS39" s="629" t="b">
        <f t="shared" si="47"/>
        <v>0</v>
      </c>
      <c r="AT39" s="629" t="b">
        <f t="shared" si="48"/>
        <v>0</v>
      </c>
      <c r="AU39" s="629" t="b">
        <f t="shared" si="49"/>
        <v>0</v>
      </c>
      <c r="AV39" s="629" t="b">
        <f t="shared" si="50"/>
        <v>0</v>
      </c>
      <c r="AW39" s="629" t="b">
        <f t="shared" si="51"/>
        <v>0</v>
      </c>
      <c r="AX39" s="629">
        <f t="shared" si="52"/>
        <v>1</v>
      </c>
      <c r="AY39" s="629" t="b">
        <f t="shared" si="53"/>
        <v>0</v>
      </c>
      <c r="AZ39" s="629" t="b">
        <f t="shared" si="54"/>
        <v>0</v>
      </c>
      <c r="BA39" s="629" t="b">
        <f t="shared" si="55"/>
        <v>0</v>
      </c>
      <c r="BB39" s="629" t="b">
        <f t="shared" si="56"/>
        <v>0</v>
      </c>
      <c r="BC39" s="636" t="b">
        <f t="shared" si="57"/>
        <v>0</v>
      </c>
      <c r="BD39" s="73">
        <f t="shared" si="7"/>
        <v>0</v>
      </c>
      <c r="BE39" s="73">
        <f t="shared" si="8"/>
        <v>0</v>
      </c>
      <c r="BF39" s="73">
        <f t="shared" si="9"/>
        <v>0</v>
      </c>
      <c r="BG39" s="73">
        <f t="shared" si="10"/>
        <v>0</v>
      </c>
      <c r="BH39" s="73">
        <f t="shared" si="11"/>
        <v>0</v>
      </c>
      <c r="BI39" s="73">
        <f t="shared" si="12"/>
        <v>0</v>
      </c>
      <c r="BJ39" s="73">
        <f t="shared" si="13"/>
        <v>0</v>
      </c>
      <c r="BK39" s="73">
        <f t="shared" si="14"/>
        <v>0</v>
      </c>
      <c r="BL39" s="73">
        <f t="shared" si="15"/>
        <v>0</v>
      </c>
      <c r="BM39" s="73">
        <f t="shared" si="16"/>
        <v>0</v>
      </c>
      <c r="BN39" s="73">
        <f t="shared" si="17"/>
        <v>0</v>
      </c>
      <c r="BO39" s="73">
        <f t="shared" si="18"/>
        <v>0</v>
      </c>
      <c r="BP39" s="73">
        <f t="shared" si="19"/>
        <v>0</v>
      </c>
      <c r="BQ39" s="73">
        <f t="shared" si="20"/>
        <v>0</v>
      </c>
      <c r="BR39" s="73">
        <f t="shared" si="21"/>
        <v>0</v>
      </c>
      <c r="BS39" s="73">
        <f t="shared" si="22"/>
        <v>0</v>
      </c>
      <c r="BT39" s="73">
        <f t="shared" si="23"/>
        <v>0</v>
      </c>
      <c r="BU39" s="73">
        <f t="shared" si="24"/>
        <v>0</v>
      </c>
      <c r="BV39" s="73">
        <f t="shared" si="25"/>
        <v>0</v>
      </c>
      <c r="BW39" s="73">
        <f t="shared" si="26"/>
        <v>0</v>
      </c>
      <c r="BX39" s="73">
        <f t="shared" si="27"/>
        <v>0</v>
      </c>
      <c r="BY39" s="73">
        <f t="shared" si="28"/>
        <v>0</v>
      </c>
      <c r="BZ39" s="73">
        <f t="shared" si="29"/>
        <v>0</v>
      </c>
      <c r="CA39" s="73">
        <f t="shared" si="30"/>
        <v>0</v>
      </c>
      <c r="CB39" s="73"/>
      <c r="CC39" s="73"/>
      <c r="CD39" s="73">
        <f t="shared" si="31"/>
        <v>0</v>
      </c>
      <c r="CE39" s="71"/>
      <c r="CF39" s="74"/>
      <c r="CG39" s="74"/>
      <c r="CH39" s="74"/>
      <c r="CI39" s="72"/>
      <c r="CJ39" s="29"/>
      <c r="CK39" s="29"/>
      <c r="CL39" s="29"/>
      <c r="CM39" s="29"/>
      <c r="CN39" s="29"/>
      <c r="CO39" s="29"/>
      <c r="CP39" s="29"/>
      <c r="CQ39" s="29"/>
      <c r="CR39" s="29"/>
      <c r="CS39" s="29"/>
      <c r="CT39" s="29"/>
      <c r="CU39" s="29"/>
      <c r="CV39" s="29"/>
      <c r="CW39" s="29"/>
      <c r="CX39" s="29"/>
      <c r="CY39" s="29"/>
      <c r="CZ39" s="29"/>
      <c r="DA39" s="29"/>
      <c r="DB39" s="29"/>
      <c r="DC39" s="29"/>
    </row>
    <row r="40" spans="1:107" ht="15" customHeight="1">
      <c r="A40" s="1552"/>
      <c r="B40" s="1553"/>
      <c r="C40" s="103"/>
      <c r="D40" s="102"/>
      <c r="E40" s="101"/>
      <c r="F40" s="84"/>
      <c r="G40" s="84"/>
      <c r="H40" s="1">
        <f t="shared" si="1"/>
        <v>0</v>
      </c>
      <c r="I40" s="664"/>
      <c r="J40" s="568">
        <f t="shared" si="32"/>
        <v>0</v>
      </c>
      <c r="K40" s="1159" t="s">
        <v>131</v>
      </c>
      <c r="L40" s="1160" t="s">
        <v>136</v>
      </c>
      <c r="M40" s="84"/>
      <c r="N40" s="1163" t="s">
        <v>133</v>
      </c>
      <c r="O40" s="1164" t="s">
        <v>136</v>
      </c>
      <c r="P40" s="568"/>
      <c r="Q40" s="1">
        <f t="shared" si="2"/>
        <v>0</v>
      </c>
      <c r="R40" s="103"/>
      <c r="S40" s="87">
        <f>IF(R40=0,0,(E40-M40)*I40*((Cover!$F$8-R40)/365))</f>
        <v>0</v>
      </c>
      <c r="T40" s="72">
        <f t="shared" si="33"/>
        <v>0</v>
      </c>
      <c r="U40" s="75"/>
      <c r="V40" s="75"/>
      <c r="W40" s="75"/>
      <c r="X40" s="75"/>
      <c r="Y40" s="75"/>
      <c r="Z40" s="75"/>
      <c r="AA40" s="640">
        <f t="shared" si="3"/>
        <v>1</v>
      </c>
      <c r="AB40" s="622">
        <f t="shared" si="4"/>
        <v>1</v>
      </c>
      <c r="AC40" s="642">
        <f t="shared" si="34"/>
        <v>1</v>
      </c>
      <c r="AD40" s="642">
        <f t="shared" si="35"/>
        <v>1</v>
      </c>
      <c r="AE40" s="642">
        <f t="shared" si="36"/>
        <v>1</v>
      </c>
      <c r="AF40" s="642">
        <f t="shared" si="37"/>
        <v>1</v>
      </c>
      <c r="AG40" s="642">
        <f t="shared" si="38"/>
        <v>1</v>
      </c>
      <c r="AH40" s="642">
        <f t="shared" si="39"/>
        <v>1</v>
      </c>
      <c r="AI40" s="642">
        <f t="shared" si="40"/>
        <v>1</v>
      </c>
      <c r="AJ40" s="642">
        <f t="shared" si="41"/>
        <v>1</v>
      </c>
      <c r="AK40" s="642">
        <f t="shared" si="42"/>
        <v>1</v>
      </c>
      <c r="AL40" s="642">
        <f t="shared" si="43"/>
        <v>1</v>
      </c>
      <c r="AM40" s="642">
        <f t="shared" si="44"/>
        <v>1</v>
      </c>
      <c r="AN40" s="642">
        <f t="shared" si="45"/>
        <v>1</v>
      </c>
      <c r="AO40" s="649"/>
      <c r="AP40" s="628">
        <f t="shared" si="5"/>
        <v>3</v>
      </c>
      <c r="AQ40" s="228">
        <f t="shared" si="6"/>
        <v>1</v>
      </c>
      <c r="AR40" s="629">
        <f t="shared" si="46"/>
        <v>1</v>
      </c>
      <c r="AS40" s="629" t="b">
        <f t="shared" si="47"/>
        <v>0</v>
      </c>
      <c r="AT40" s="629" t="b">
        <f t="shared" si="48"/>
        <v>0</v>
      </c>
      <c r="AU40" s="629" t="b">
        <f t="shared" si="49"/>
        <v>0</v>
      </c>
      <c r="AV40" s="629" t="b">
        <f t="shared" si="50"/>
        <v>0</v>
      </c>
      <c r="AW40" s="629" t="b">
        <f t="shared" si="51"/>
        <v>0</v>
      </c>
      <c r="AX40" s="629">
        <f t="shared" si="52"/>
        <v>1</v>
      </c>
      <c r="AY40" s="629" t="b">
        <f t="shared" si="53"/>
        <v>0</v>
      </c>
      <c r="AZ40" s="629" t="b">
        <f t="shared" si="54"/>
        <v>0</v>
      </c>
      <c r="BA40" s="629" t="b">
        <f t="shared" si="55"/>
        <v>0</v>
      </c>
      <c r="BB40" s="629" t="b">
        <f t="shared" si="56"/>
        <v>0</v>
      </c>
      <c r="BC40" s="636" t="b">
        <f t="shared" si="57"/>
        <v>0</v>
      </c>
      <c r="BD40" s="73">
        <f t="shared" si="7"/>
        <v>0</v>
      </c>
      <c r="BE40" s="73">
        <f t="shared" si="8"/>
        <v>0</v>
      </c>
      <c r="BF40" s="73">
        <f t="shared" si="9"/>
        <v>0</v>
      </c>
      <c r="BG40" s="73">
        <f t="shared" si="10"/>
        <v>0</v>
      </c>
      <c r="BH40" s="73">
        <f t="shared" si="11"/>
        <v>0</v>
      </c>
      <c r="BI40" s="73">
        <f t="shared" si="12"/>
        <v>0</v>
      </c>
      <c r="BJ40" s="73">
        <f t="shared" si="13"/>
        <v>0</v>
      </c>
      <c r="BK40" s="73">
        <f t="shared" si="14"/>
        <v>0</v>
      </c>
      <c r="BL40" s="73">
        <f t="shared" si="15"/>
        <v>0</v>
      </c>
      <c r="BM40" s="73">
        <f t="shared" si="16"/>
        <v>0</v>
      </c>
      <c r="BN40" s="73">
        <f t="shared" si="17"/>
        <v>0</v>
      </c>
      <c r="BO40" s="73">
        <f t="shared" si="18"/>
        <v>0</v>
      </c>
      <c r="BP40" s="73">
        <f t="shared" si="19"/>
        <v>0</v>
      </c>
      <c r="BQ40" s="73">
        <f t="shared" si="20"/>
        <v>0</v>
      </c>
      <c r="BR40" s="73">
        <f t="shared" si="21"/>
        <v>0</v>
      </c>
      <c r="BS40" s="73">
        <f t="shared" si="22"/>
        <v>0</v>
      </c>
      <c r="BT40" s="73">
        <f t="shared" si="23"/>
        <v>0</v>
      </c>
      <c r="BU40" s="73">
        <f t="shared" si="24"/>
        <v>0</v>
      </c>
      <c r="BV40" s="73">
        <f t="shared" si="25"/>
        <v>0</v>
      </c>
      <c r="BW40" s="73">
        <f t="shared" si="26"/>
        <v>0</v>
      </c>
      <c r="BX40" s="73">
        <f t="shared" si="27"/>
        <v>0</v>
      </c>
      <c r="BY40" s="73">
        <f t="shared" si="28"/>
        <v>0</v>
      </c>
      <c r="BZ40" s="73">
        <f t="shared" si="29"/>
        <v>0</v>
      </c>
      <c r="CA40" s="73">
        <f t="shared" si="30"/>
        <v>0</v>
      </c>
      <c r="CB40" s="73"/>
      <c r="CC40" s="73"/>
      <c r="CD40" s="73">
        <f t="shared" si="31"/>
        <v>0</v>
      </c>
      <c r="CE40" s="71"/>
      <c r="CF40" s="74"/>
      <c r="CG40" s="74"/>
      <c r="CH40" s="74"/>
      <c r="CI40" s="72"/>
      <c r="CJ40" s="29"/>
      <c r="CK40" s="29"/>
      <c r="CL40" s="29"/>
      <c r="CM40" s="29"/>
      <c r="CN40" s="29"/>
      <c r="CO40" s="29"/>
      <c r="CP40" s="29"/>
      <c r="CQ40" s="29"/>
      <c r="CR40" s="29"/>
      <c r="CS40" s="29"/>
      <c r="CT40" s="29"/>
      <c r="CU40" s="29"/>
      <c r="CV40" s="29"/>
      <c r="CW40" s="29"/>
      <c r="CX40" s="29"/>
      <c r="CY40" s="29"/>
      <c r="CZ40" s="29"/>
      <c r="DA40" s="29"/>
      <c r="DB40" s="29"/>
      <c r="DC40" s="29"/>
    </row>
    <row r="41" spans="1:107" ht="15" customHeight="1">
      <c r="A41" s="1552"/>
      <c r="B41" s="1553"/>
      <c r="C41" s="103"/>
      <c r="D41" s="102"/>
      <c r="E41" s="101"/>
      <c r="F41" s="84"/>
      <c r="G41" s="84"/>
      <c r="H41" s="1">
        <f t="shared" si="1"/>
        <v>0</v>
      </c>
      <c r="I41" s="664"/>
      <c r="J41" s="568">
        <f t="shared" si="32"/>
        <v>0</v>
      </c>
      <c r="K41" s="1159" t="s">
        <v>131</v>
      </c>
      <c r="L41" s="1160" t="s">
        <v>136</v>
      </c>
      <c r="M41" s="84"/>
      <c r="N41" s="1163" t="s">
        <v>133</v>
      </c>
      <c r="O41" s="1164" t="s">
        <v>136</v>
      </c>
      <c r="P41" s="568"/>
      <c r="Q41" s="1">
        <f t="shared" si="2"/>
        <v>0</v>
      </c>
      <c r="R41" s="103"/>
      <c r="S41" s="87">
        <f>IF(R41=0,0,(E41-M41)*I41*((Cover!$F$8-R41)/365))</f>
        <v>0</v>
      </c>
      <c r="T41" s="72">
        <f t="shared" si="33"/>
        <v>0</v>
      </c>
      <c r="U41" s="75"/>
      <c r="V41" s="75"/>
      <c r="W41" s="75"/>
      <c r="X41" s="75"/>
      <c r="Y41" s="75"/>
      <c r="Z41" s="75"/>
      <c r="AA41" s="640">
        <f t="shared" si="3"/>
        <v>1</v>
      </c>
      <c r="AB41" s="622">
        <f t="shared" si="4"/>
        <v>1</v>
      </c>
      <c r="AC41" s="642">
        <f t="shared" si="34"/>
        <v>1</v>
      </c>
      <c r="AD41" s="642">
        <f t="shared" si="35"/>
        <v>1</v>
      </c>
      <c r="AE41" s="642">
        <f t="shared" si="36"/>
        <v>1</v>
      </c>
      <c r="AF41" s="642">
        <f t="shared" si="37"/>
        <v>1</v>
      </c>
      <c r="AG41" s="642">
        <f t="shared" si="38"/>
        <v>1</v>
      </c>
      <c r="AH41" s="642">
        <f t="shared" si="39"/>
        <v>1</v>
      </c>
      <c r="AI41" s="642">
        <f t="shared" si="40"/>
        <v>1</v>
      </c>
      <c r="AJ41" s="642">
        <f t="shared" si="41"/>
        <v>1</v>
      </c>
      <c r="AK41" s="642">
        <f t="shared" si="42"/>
        <v>1</v>
      </c>
      <c r="AL41" s="642">
        <f t="shared" si="43"/>
        <v>1</v>
      </c>
      <c r="AM41" s="642">
        <f t="shared" si="44"/>
        <v>1</v>
      </c>
      <c r="AN41" s="642">
        <f t="shared" si="45"/>
        <v>1</v>
      </c>
      <c r="AO41" s="649"/>
      <c r="AP41" s="628">
        <f t="shared" si="5"/>
        <v>3</v>
      </c>
      <c r="AQ41" s="228">
        <f t="shared" si="6"/>
        <v>1</v>
      </c>
      <c r="AR41" s="629">
        <f t="shared" si="46"/>
        <v>1</v>
      </c>
      <c r="AS41" s="629" t="b">
        <f t="shared" si="47"/>
        <v>0</v>
      </c>
      <c r="AT41" s="629" t="b">
        <f t="shared" si="48"/>
        <v>0</v>
      </c>
      <c r="AU41" s="629" t="b">
        <f t="shared" si="49"/>
        <v>0</v>
      </c>
      <c r="AV41" s="629" t="b">
        <f t="shared" si="50"/>
        <v>0</v>
      </c>
      <c r="AW41" s="629" t="b">
        <f t="shared" si="51"/>
        <v>0</v>
      </c>
      <c r="AX41" s="629">
        <f t="shared" si="52"/>
        <v>1</v>
      </c>
      <c r="AY41" s="629" t="b">
        <f t="shared" si="53"/>
        <v>0</v>
      </c>
      <c r="AZ41" s="629" t="b">
        <f t="shared" si="54"/>
        <v>0</v>
      </c>
      <c r="BA41" s="629" t="b">
        <f t="shared" si="55"/>
        <v>0</v>
      </c>
      <c r="BB41" s="629" t="b">
        <f t="shared" si="56"/>
        <v>0</v>
      </c>
      <c r="BC41" s="636" t="b">
        <f t="shared" si="57"/>
        <v>0</v>
      </c>
      <c r="BD41" s="73">
        <f t="shared" si="7"/>
        <v>0</v>
      </c>
      <c r="BE41" s="73">
        <f t="shared" si="8"/>
        <v>0</v>
      </c>
      <c r="BF41" s="73">
        <f t="shared" si="9"/>
        <v>0</v>
      </c>
      <c r="BG41" s="73">
        <f t="shared" si="10"/>
        <v>0</v>
      </c>
      <c r="BH41" s="73">
        <f t="shared" si="11"/>
        <v>0</v>
      </c>
      <c r="BI41" s="73">
        <f t="shared" si="12"/>
        <v>0</v>
      </c>
      <c r="BJ41" s="73">
        <f t="shared" si="13"/>
        <v>0</v>
      </c>
      <c r="BK41" s="73">
        <f t="shared" si="14"/>
        <v>0</v>
      </c>
      <c r="BL41" s="73">
        <f t="shared" si="15"/>
        <v>0</v>
      </c>
      <c r="BM41" s="73">
        <f t="shared" si="16"/>
        <v>0</v>
      </c>
      <c r="BN41" s="73">
        <f t="shared" si="17"/>
        <v>0</v>
      </c>
      <c r="BO41" s="73">
        <f t="shared" si="18"/>
        <v>0</v>
      </c>
      <c r="BP41" s="73">
        <f t="shared" si="19"/>
        <v>0</v>
      </c>
      <c r="BQ41" s="73">
        <f t="shared" si="20"/>
        <v>0</v>
      </c>
      <c r="BR41" s="73">
        <f t="shared" si="21"/>
        <v>0</v>
      </c>
      <c r="BS41" s="73">
        <f t="shared" si="22"/>
        <v>0</v>
      </c>
      <c r="BT41" s="73">
        <f t="shared" si="23"/>
        <v>0</v>
      </c>
      <c r="BU41" s="73">
        <f t="shared" si="24"/>
        <v>0</v>
      </c>
      <c r="BV41" s="73">
        <f t="shared" si="25"/>
        <v>0</v>
      </c>
      <c r="BW41" s="73">
        <f t="shared" si="26"/>
        <v>0</v>
      </c>
      <c r="BX41" s="73">
        <f t="shared" si="27"/>
        <v>0</v>
      </c>
      <c r="BY41" s="73">
        <f t="shared" si="28"/>
        <v>0</v>
      </c>
      <c r="BZ41" s="73">
        <f t="shared" si="29"/>
        <v>0</v>
      </c>
      <c r="CA41" s="73">
        <f t="shared" si="30"/>
        <v>0</v>
      </c>
      <c r="CB41" s="73"/>
      <c r="CC41" s="73"/>
      <c r="CD41" s="73">
        <f t="shared" si="31"/>
        <v>0</v>
      </c>
      <c r="CE41" s="71"/>
      <c r="CF41" s="74"/>
      <c r="CG41" s="74"/>
      <c r="CH41" s="74"/>
      <c r="CI41" s="72"/>
      <c r="CJ41" s="29"/>
      <c r="CK41" s="29"/>
      <c r="CL41" s="29"/>
      <c r="CM41" s="29"/>
      <c r="CN41" s="29"/>
      <c r="CO41" s="29"/>
      <c r="CP41" s="29"/>
      <c r="CQ41" s="29"/>
      <c r="CR41" s="29"/>
      <c r="CS41" s="29"/>
      <c r="CT41" s="29"/>
      <c r="CU41" s="29"/>
      <c r="CV41" s="29"/>
      <c r="CW41" s="29"/>
      <c r="CX41" s="29"/>
      <c r="CY41" s="29"/>
      <c r="CZ41" s="29"/>
      <c r="DA41" s="29"/>
      <c r="DB41" s="29"/>
      <c r="DC41" s="29"/>
    </row>
    <row r="42" spans="1:107" ht="15" customHeight="1">
      <c r="A42" s="1552"/>
      <c r="B42" s="1553"/>
      <c r="C42" s="103"/>
      <c r="D42" s="102"/>
      <c r="E42" s="101"/>
      <c r="F42" s="84"/>
      <c r="G42" s="84"/>
      <c r="H42" s="97">
        <f t="shared" si="1"/>
        <v>0</v>
      </c>
      <c r="I42" s="664"/>
      <c r="J42" s="568">
        <f t="shared" si="32"/>
        <v>0</v>
      </c>
      <c r="K42" s="1161" t="s">
        <v>131</v>
      </c>
      <c r="L42" s="1162" t="s">
        <v>136</v>
      </c>
      <c r="M42" s="84"/>
      <c r="N42" s="1163" t="s">
        <v>133</v>
      </c>
      <c r="O42" s="1165" t="s">
        <v>136</v>
      </c>
      <c r="P42" s="568"/>
      <c r="Q42" s="97">
        <f t="shared" si="2"/>
        <v>0</v>
      </c>
      <c r="R42" s="103"/>
      <c r="S42" s="88">
        <f>IF(R42=0,0,(E42-M42)*I42*((Cover!$F$8-R42)/365))</f>
        <v>0</v>
      </c>
      <c r="T42" s="72">
        <f t="shared" si="33"/>
        <v>0</v>
      </c>
      <c r="U42" s="75"/>
      <c r="V42" s="75"/>
      <c r="W42" s="75"/>
      <c r="X42" s="75"/>
      <c r="Y42" s="75"/>
      <c r="Z42" s="75"/>
      <c r="AA42" s="640">
        <f t="shared" si="3"/>
        <v>1</v>
      </c>
      <c r="AB42" s="622">
        <f t="shared" si="4"/>
        <v>1</v>
      </c>
      <c r="AC42" s="642">
        <f t="shared" si="34"/>
        <v>1</v>
      </c>
      <c r="AD42" s="642">
        <f t="shared" si="35"/>
        <v>1</v>
      </c>
      <c r="AE42" s="642">
        <f t="shared" si="36"/>
        <v>1</v>
      </c>
      <c r="AF42" s="642">
        <f t="shared" si="37"/>
        <v>1</v>
      </c>
      <c r="AG42" s="642">
        <f t="shared" si="38"/>
        <v>1</v>
      </c>
      <c r="AH42" s="642">
        <f t="shared" si="39"/>
        <v>1</v>
      </c>
      <c r="AI42" s="642">
        <f t="shared" si="40"/>
        <v>1</v>
      </c>
      <c r="AJ42" s="642">
        <f t="shared" si="41"/>
        <v>1</v>
      </c>
      <c r="AK42" s="642">
        <f t="shared" si="42"/>
        <v>1</v>
      </c>
      <c r="AL42" s="642">
        <f t="shared" si="43"/>
        <v>1</v>
      </c>
      <c r="AM42" s="642">
        <f t="shared" si="44"/>
        <v>1</v>
      </c>
      <c r="AN42" s="642">
        <f t="shared" si="45"/>
        <v>1</v>
      </c>
      <c r="AO42" s="649"/>
      <c r="AP42" s="628">
        <f t="shared" si="5"/>
        <v>3</v>
      </c>
      <c r="AQ42" s="228">
        <f t="shared" si="6"/>
        <v>1</v>
      </c>
      <c r="AR42" s="629">
        <f t="shared" si="46"/>
        <v>1</v>
      </c>
      <c r="AS42" s="629" t="b">
        <f t="shared" si="47"/>
        <v>0</v>
      </c>
      <c r="AT42" s="629" t="b">
        <f t="shared" si="48"/>
        <v>0</v>
      </c>
      <c r="AU42" s="629" t="b">
        <f t="shared" si="49"/>
        <v>0</v>
      </c>
      <c r="AV42" s="629" t="b">
        <f t="shared" si="50"/>
        <v>0</v>
      </c>
      <c r="AW42" s="629" t="b">
        <f t="shared" si="51"/>
        <v>0</v>
      </c>
      <c r="AX42" s="629">
        <f t="shared" si="52"/>
        <v>1</v>
      </c>
      <c r="AY42" s="629" t="b">
        <f t="shared" si="53"/>
        <v>0</v>
      </c>
      <c r="AZ42" s="629" t="b">
        <f t="shared" si="54"/>
        <v>0</v>
      </c>
      <c r="BA42" s="629" t="b">
        <f t="shared" si="55"/>
        <v>0</v>
      </c>
      <c r="BB42" s="629" t="b">
        <f t="shared" si="56"/>
        <v>0</v>
      </c>
      <c r="BC42" s="636" t="b">
        <f t="shared" si="57"/>
        <v>0</v>
      </c>
      <c r="BD42" s="73">
        <f t="shared" si="7"/>
        <v>0</v>
      </c>
      <c r="BE42" s="73">
        <f t="shared" si="8"/>
        <v>0</v>
      </c>
      <c r="BF42" s="73">
        <f t="shared" si="9"/>
        <v>0</v>
      </c>
      <c r="BG42" s="73">
        <f t="shared" si="10"/>
        <v>0</v>
      </c>
      <c r="BH42" s="73">
        <f t="shared" si="11"/>
        <v>0</v>
      </c>
      <c r="BI42" s="73">
        <f t="shared" si="12"/>
        <v>0</v>
      </c>
      <c r="BJ42" s="73">
        <f t="shared" si="13"/>
        <v>0</v>
      </c>
      <c r="BK42" s="73">
        <f t="shared" si="14"/>
        <v>0</v>
      </c>
      <c r="BL42" s="73">
        <f t="shared" si="15"/>
        <v>0</v>
      </c>
      <c r="BM42" s="73">
        <f t="shared" si="16"/>
        <v>0</v>
      </c>
      <c r="BN42" s="73">
        <f t="shared" si="17"/>
        <v>0</v>
      </c>
      <c r="BO42" s="73">
        <f t="shared" si="18"/>
        <v>0</v>
      </c>
      <c r="BP42" s="73">
        <f t="shared" si="19"/>
        <v>0</v>
      </c>
      <c r="BQ42" s="73">
        <f t="shared" si="20"/>
        <v>0</v>
      </c>
      <c r="BR42" s="73">
        <f t="shared" si="21"/>
        <v>0</v>
      </c>
      <c r="BS42" s="73">
        <f t="shared" si="22"/>
        <v>0</v>
      </c>
      <c r="BT42" s="73">
        <f t="shared" si="23"/>
        <v>0</v>
      </c>
      <c r="BU42" s="73">
        <f t="shared" si="24"/>
        <v>0</v>
      </c>
      <c r="BV42" s="73">
        <f t="shared" si="25"/>
        <v>0</v>
      </c>
      <c r="BW42" s="73">
        <f t="shared" si="26"/>
        <v>0</v>
      </c>
      <c r="BX42" s="73">
        <f t="shared" si="27"/>
        <v>0</v>
      </c>
      <c r="BY42" s="73">
        <f t="shared" si="28"/>
        <v>0</v>
      </c>
      <c r="BZ42" s="73">
        <f t="shared" si="29"/>
        <v>0</v>
      </c>
      <c r="CA42" s="73">
        <f t="shared" si="30"/>
        <v>0</v>
      </c>
      <c r="CB42" s="73"/>
      <c r="CC42" s="73"/>
      <c r="CD42" s="73">
        <f t="shared" si="31"/>
        <v>0</v>
      </c>
      <c r="CE42" s="71"/>
      <c r="CF42" s="74"/>
      <c r="CG42" s="74"/>
      <c r="CH42" s="74"/>
      <c r="CI42" s="72"/>
      <c r="CJ42" s="29"/>
      <c r="CK42" s="29"/>
      <c r="CL42" s="29"/>
      <c r="CM42" s="29"/>
      <c r="CN42" s="29"/>
      <c r="CO42" s="29"/>
      <c r="CP42" s="29"/>
      <c r="CQ42" s="29"/>
      <c r="CR42" s="29"/>
      <c r="CS42" s="29"/>
      <c r="CT42" s="29"/>
      <c r="CU42" s="29"/>
      <c r="CV42" s="29"/>
      <c r="CW42" s="29"/>
      <c r="CX42" s="29"/>
      <c r="CY42" s="29"/>
      <c r="CZ42" s="29"/>
      <c r="DA42" s="29"/>
      <c r="DB42" s="29"/>
      <c r="DC42" s="29"/>
    </row>
    <row r="43" spans="1:107" ht="15" customHeight="1">
      <c r="A43" s="1561" t="s">
        <v>30</v>
      </c>
      <c r="B43" s="1562"/>
      <c r="C43" s="597"/>
      <c r="D43" s="278">
        <f>SUM(D30:D42)</f>
        <v>0</v>
      </c>
      <c r="E43" s="328">
        <f>SUM(E30:E42)</f>
        <v>0</v>
      </c>
      <c r="F43" s="185">
        <f>SUM(F30:F42)</f>
        <v>0</v>
      </c>
      <c r="G43" s="185">
        <f>SUM(G30:G42)</f>
        <v>0</v>
      </c>
      <c r="H43" s="278">
        <f>SUM(H30:H42)</f>
        <v>0</v>
      </c>
      <c r="I43" s="328"/>
      <c r="J43" s="185">
        <f>SUM(J30:J42)</f>
        <v>0</v>
      </c>
      <c r="K43" s="185"/>
      <c r="L43" s="185"/>
      <c r="M43" s="185">
        <f>SUM(M30:M42)</f>
        <v>0</v>
      </c>
      <c r="N43" s="185"/>
      <c r="O43" s="185"/>
      <c r="P43" s="185">
        <f>SUM(P30:P42)</f>
        <v>0</v>
      </c>
      <c r="Q43" s="185">
        <f>SUM(Q30:Q42)</f>
        <v>0</v>
      </c>
      <c r="R43" s="185"/>
      <c r="S43" s="90">
        <f>SUM(S30:S42)</f>
        <v>0</v>
      </c>
      <c r="T43" s="75"/>
      <c r="U43" s="75"/>
      <c r="V43" s="75"/>
      <c r="W43" s="75"/>
      <c r="X43" s="75"/>
      <c r="Y43" s="75"/>
      <c r="Z43" s="75"/>
      <c r="AA43" s="640"/>
      <c r="AB43" s="622"/>
      <c r="AC43" s="642"/>
      <c r="AD43" s="642"/>
      <c r="AE43" s="642"/>
      <c r="AF43" s="642"/>
      <c r="AG43" s="642"/>
      <c r="AH43" s="642"/>
      <c r="AI43" s="642"/>
      <c r="AJ43" s="642"/>
      <c r="AK43" s="642"/>
      <c r="AL43" s="642"/>
      <c r="AM43" s="642"/>
      <c r="AN43" s="642"/>
      <c r="AO43" s="649"/>
      <c r="AP43" s="628"/>
      <c r="AQ43" s="228"/>
      <c r="AR43" s="629"/>
      <c r="AS43" s="629"/>
      <c r="AT43" s="629"/>
      <c r="AU43" s="629"/>
      <c r="AV43" s="629"/>
      <c r="AW43" s="629"/>
      <c r="AX43" s="629"/>
      <c r="AY43" s="629"/>
      <c r="AZ43" s="629"/>
      <c r="BA43" s="629"/>
      <c r="BB43" s="629"/>
      <c r="BC43" s="636"/>
      <c r="BD43" s="73">
        <f>IF(ISERROR(AB43/SUM($AB43:$BC43)*$J43),"",AB43/SUM($AB43:$BC43)*$J43)</f>
      </c>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1"/>
      <c r="CF43" s="74"/>
      <c r="CG43" s="74"/>
      <c r="CH43" s="74"/>
      <c r="CI43" s="72"/>
      <c r="CJ43" s="29"/>
      <c r="CK43" s="29"/>
      <c r="CL43" s="29"/>
      <c r="CM43" s="29"/>
      <c r="CN43" s="29"/>
      <c r="CO43" s="29"/>
      <c r="CP43" s="29"/>
      <c r="CQ43" s="29"/>
      <c r="CR43" s="29"/>
      <c r="CS43" s="29"/>
      <c r="CT43" s="29"/>
      <c r="CU43" s="29"/>
      <c r="CV43" s="29"/>
      <c r="CW43" s="29"/>
      <c r="CX43" s="29"/>
      <c r="CY43" s="29"/>
      <c r="CZ43" s="29"/>
      <c r="DA43" s="29"/>
      <c r="DB43" s="29"/>
      <c r="DC43" s="29"/>
    </row>
    <row r="44" spans="1:107" ht="12.75">
      <c r="A44" s="1557" t="s">
        <v>29</v>
      </c>
      <c r="B44" s="1558"/>
      <c r="C44" s="598"/>
      <c r="D44" s="298"/>
      <c r="E44" s="298"/>
      <c r="F44" s="298"/>
      <c r="G44" s="298"/>
      <c r="H44" s="330"/>
      <c r="I44" s="299"/>
      <c r="J44" s="300"/>
      <c r="K44" s="301"/>
      <c r="L44" s="301"/>
      <c r="M44" s="299"/>
      <c r="N44" s="301"/>
      <c r="O44" s="301"/>
      <c r="P44" s="300"/>
      <c r="Q44" s="300"/>
      <c r="R44" s="302"/>
      <c r="S44" s="303"/>
      <c r="T44" s="75"/>
      <c r="U44" s="75"/>
      <c r="V44" s="75"/>
      <c r="W44" s="75"/>
      <c r="X44" s="75"/>
      <c r="Y44" s="75"/>
      <c r="Z44" s="75"/>
      <c r="AA44" s="640"/>
      <c r="AB44" s="643" t="s">
        <v>6</v>
      </c>
      <c r="AC44" s="641">
        <f>SUM(AC30:AC42)</f>
        <v>13</v>
      </c>
      <c r="AD44" s="641">
        <f aca="true" t="shared" si="58" ref="AD44:AN44">SUM(AD30:AD42)</f>
        <v>13</v>
      </c>
      <c r="AE44" s="641">
        <f t="shared" si="58"/>
        <v>13</v>
      </c>
      <c r="AF44" s="641">
        <f t="shared" si="58"/>
        <v>13</v>
      </c>
      <c r="AG44" s="641">
        <f t="shared" si="58"/>
        <v>13</v>
      </c>
      <c r="AH44" s="641">
        <f t="shared" si="58"/>
        <v>13</v>
      </c>
      <c r="AI44" s="641">
        <f t="shared" si="58"/>
        <v>13</v>
      </c>
      <c r="AJ44" s="641">
        <f t="shared" si="58"/>
        <v>13</v>
      </c>
      <c r="AK44" s="641">
        <f t="shared" si="58"/>
        <v>13</v>
      </c>
      <c r="AL44" s="641">
        <f t="shared" si="58"/>
        <v>13</v>
      </c>
      <c r="AM44" s="641">
        <f t="shared" si="58"/>
        <v>13</v>
      </c>
      <c r="AN44" s="641">
        <f t="shared" si="58"/>
        <v>13</v>
      </c>
      <c r="AO44" s="649"/>
      <c r="AP44" s="628"/>
      <c r="AQ44" s="630" t="s">
        <v>6</v>
      </c>
      <c r="AR44" s="627">
        <f>SUM(AR30:AR42)</f>
        <v>13</v>
      </c>
      <c r="AS44" s="627">
        <f aca="true" t="shared" si="59" ref="AS44:BC44">SUM(AS30:AS42)</f>
        <v>0</v>
      </c>
      <c r="AT44" s="627">
        <f t="shared" si="59"/>
        <v>0</v>
      </c>
      <c r="AU44" s="627">
        <f t="shared" si="59"/>
        <v>0</v>
      </c>
      <c r="AV44" s="627">
        <f t="shared" si="59"/>
        <v>0</v>
      </c>
      <c r="AW44" s="627">
        <f t="shared" si="59"/>
        <v>0</v>
      </c>
      <c r="AX44" s="627">
        <f t="shared" si="59"/>
        <v>13</v>
      </c>
      <c r="AY44" s="627">
        <f t="shared" si="59"/>
        <v>0</v>
      </c>
      <c r="AZ44" s="627">
        <f t="shared" si="59"/>
        <v>0</v>
      </c>
      <c r="BA44" s="627">
        <f t="shared" si="59"/>
        <v>0</v>
      </c>
      <c r="BB44" s="627">
        <f t="shared" si="59"/>
        <v>0</v>
      </c>
      <c r="BC44" s="635">
        <f t="shared" si="59"/>
        <v>0</v>
      </c>
      <c r="BD44" s="196">
        <f>SUM(BD30:BD42)</f>
        <v>0</v>
      </c>
      <c r="BE44" s="196">
        <f aca="true" t="shared" si="60" ref="BE44:CD44">SUM(BE30:BE42)</f>
        <v>0</v>
      </c>
      <c r="BF44" s="196">
        <f t="shared" si="60"/>
        <v>0</v>
      </c>
      <c r="BG44" s="196">
        <f t="shared" si="60"/>
        <v>0</v>
      </c>
      <c r="BH44" s="196">
        <f t="shared" si="60"/>
        <v>0</v>
      </c>
      <c r="BI44" s="196">
        <f t="shared" si="60"/>
        <v>0</v>
      </c>
      <c r="BJ44" s="196">
        <f t="shared" si="60"/>
        <v>0</v>
      </c>
      <c r="BK44" s="196">
        <f t="shared" si="60"/>
        <v>0</v>
      </c>
      <c r="BL44" s="196">
        <f t="shared" si="60"/>
        <v>0</v>
      </c>
      <c r="BM44" s="196">
        <f t="shared" si="60"/>
        <v>0</v>
      </c>
      <c r="BN44" s="196">
        <f t="shared" si="60"/>
        <v>0</v>
      </c>
      <c r="BO44" s="196">
        <f t="shared" si="60"/>
        <v>0</v>
      </c>
      <c r="BP44" s="196">
        <f t="shared" si="60"/>
        <v>0</v>
      </c>
      <c r="BQ44" s="196">
        <f t="shared" si="60"/>
        <v>0</v>
      </c>
      <c r="BR44" s="196">
        <f t="shared" si="60"/>
        <v>0</v>
      </c>
      <c r="BS44" s="196">
        <f t="shared" si="60"/>
        <v>0</v>
      </c>
      <c r="BT44" s="196">
        <f t="shared" si="60"/>
        <v>0</v>
      </c>
      <c r="BU44" s="196">
        <f t="shared" si="60"/>
        <v>0</v>
      </c>
      <c r="BV44" s="196">
        <f t="shared" si="60"/>
        <v>0</v>
      </c>
      <c r="BW44" s="196">
        <f t="shared" si="60"/>
        <v>0</v>
      </c>
      <c r="BX44" s="196">
        <f t="shared" si="60"/>
        <v>0</v>
      </c>
      <c r="BY44" s="196">
        <f t="shared" si="60"/>
        <v>0</v>
      </c>
      <c r="BZ44" s="196">
        <f t="shared" si="60"/>
        <v>0</v>
      </c>
      <c r="CA44" s="196">
        <f t="shared" si="60"/>
        <v>0</v>
      </c>
      <c r="CB44" s="196">
        <f t="shared" si="60"/>
        <v>0</v>
      </c>
      <c r="CC44" s="196">
        <f t="shared" si="60"/>
        <v>0</v>
      </c>
      <c r="CD44" s="196">
        <f t="shared" si="60"/>
        <v>0</v>
      </c>
      <c r="CE44" s="71"/>
      <c r="CF44" s="74"/>
      <c r="CG44" s="74"/>
      <c r="CH44" s="74"/>
      <c r="CI44" s="72"/>
      <c r="CJ44" s="29"/>
      <c r="CK44" s="29"/>
      <c r="CL44" s="29"/>
      <c r="CM44" s="29"/>
      <c r="CN44" s="29"/>
      <c r="CO44" s="29"/>
      <c r="CP44" s="29"/>
      <c r="CQ44" s="29"/>
      <c r="CR44" s="29"/>
      <c r="CS44" s="29"/>
      <c r="CT44" s="29"/>
      <c r="CU44" s="29"/>
      <c r="CV44" s="29"/>
      <c r="CW44" s="29"/>
      <c r="CX44" s="29"/>
      <c r="CY44" s="29"/>
      <c r="CZ44" s="29"/>
      <c r="DA44" s="29"/>
      <c r="DB44" s="29"/>
      <c r="DC44" s="29"/>
    </row>
    <row r="45" spans="1:107" ht="15" customHeight="1">
      <c r="A45" s="1550"/>
      <c r="B45" s="1551"/>
      <c r="C45" s="1178"/>
      <c r="D45" s="102"/>
      <c r="E45" s="101"/>
      <c r="F45" s="84"/>
      <c r="G45" s="84"/>
      <c r="H45" s="1">
        <f aca="true" t="shared" si="61" ref="H45:H50">SUM(E45:G45)</f>
        <v>0</v>
      </c>
      <c r="I45" s="664"/>
      <c r="J45" s="568">
        <f aca="true" t="shared" si="62" ref="J45:J50">+E45*I45</f>
        <v>0</v>
      </c>
      <c r="K45" s="1159" t="s">
        <v>131</v>
      </c>
      <c r="L45" s="1160" t="s">
        <v>136</v>
      </c>
      <c r="M45" s="84"/>
      <c r="N45" s="1163" t="s">
        <v>133</v>
      </c>
      <c r="O45" s="1164" t="s">
        <v>136</v>
      </c>
      <c r="P45" s="84"/>
      <c r="Q45" s="1">
        <f aca="true" t="shared" si="63" ref="Q45:Q50">+M45+J45+P45</f>
        <v>0</v>
      </c>
      <c r="R45" s="103"/>
      <c r="S45" s="87">
        <f>IF(R45=0,0,(E45-M45)*I45*((Cover!$F$8-R45)/365))</f>
        <v>0</v>
      </c>
      <c r="T45" s="72">
        <f aca="true" t="shared" si="64" ref="T45:T50">IF(AND(M45&gt;0,R45=0),"Don't forget to add the date of final Interest Payment.",0)</f>
        <v>0</v>
      </c>
      <c r="U45" s="75"/>
      <c r="V45" s="75"/>
      <c r="W45" s="75"/>
      <c r="X45" s="75"/>
      <c r="Y45" s="75"/>
      <c r="Z45" s="75"/>
      <c r="AA45" s="640">
        <f aca="true" t="shared" si="65" ref="AA45:AA50">VLOOKUP(K45,periods_interest,2)</f>
        <v>1</v>
      </c>
      <c r="AB45" s="622">
        <f aca="true" t="shared" si="66" ref="AB45:AB50">VLOOKUP(L45,test_interest,2,FALSE)</f>
        <v>1</v>
      </c>
      <c r="AC45" s="642">
        <f aca="true" t="shared" si="67" ref="AC45:AC50">IF(AB45=1,1)</f>
        <v>1</v>
      </c>
      <c r="AD45" s="642">
        <f aca="true" t="shared" si="68" ref="AD45:AD50">IF(AA45=1,IF(AB45&lt;3,1),IF(AA45=2,IF(AB45=2,1),IF(AA45=3,IF(AB45=2,1),IF(AA45=4,IF(AB45=2,1)))))</f>
        <v>1</v>
      </c>
      <c r="AE45" s="642">
        <f aca="true" t="shared" si="69" ref="AE45:AE50">IF(AA45=1,IF(AB45&lt;4,1),IF(AA45=2,IF(AB45=3,1),IF(AA45=3,IF(AB45=3,1),IF(AA45=4,IF(AB45=3,1)))))</f>
        <v>1</v>
      </c>
      <c r="AF45" s="642">
        <f aca="true" t="shared" si="70" ref="AF45:AF50">IF(AA45=1,IF(AB45&lt;5,1),IF(AA45=2,IF(AB45=4,1,IF(AB45=1,1)),IF(AA45=3,IF(AB45=4,1),IF(AA45=4,IF(AB45=4,1)))))</f>
        <v>1</v>
      </c>
      <c r="AG45" s="642">
        <f aca="true" t="shared" si="71" ref="AG45:AG50">IF(AA45=1,IF(AB45&lt;6,1),IF(AA45=2,IF(AB45=5,1,IF(AB45=2,1)),IF(AA45=3,IF(AB45=5,1),IF(AA45=4,IF(AB45=5,1)))))</f>
        <v>1</v>
      </c>
      <c r="AH45" s="642">
        <f aca="true" t="shared" si="72" ref="AH45:AH50">IF(AA45=1,IF(AB45&lt;7,1),IF(AA45=2,IF(OR(AB45=6,AB45=3),1),IF(AA45=3,IF(AB45=6,1),IF(AA45=4,IF(AB45=6,1)))))</f>
        <v>1</v>
      </c>
      <c r="AI45" s="642">
        <f aca="true" t="shared" si="73" ref="AI45:AI50">IF(AA45=1,IF(AB45&lt;8,1),IF(AA45=2,IF(OR(AB45=4,AB45=7,AB45=1),1),IF(AA45=3,IF(OR(AB45=7,AB45=1),1),IF(AA45=4,IF(AB45=7,1)))))</f>
        <v>1</v>
      </c>
      <c r="AJ45" s="642">
        <f aca="true" t="shared" si="74" ref="AJ45:AJ50">IF(AA45=1,IF(AB45&lt;9,1),IF(AA45=2,IF(OR(AB45=8,AB45=5,AB45=2),1),IF(AA45=3,IF(OR(AB45=8,AB45=2),1),IF(AA45=4,IF(AB45=8,1)))))</f>
        <v>1</v>
      </c>
      <c r="AK45" s="642">
        <f aca="true" t="shared" si="75" ref="AK45:AK50">IF(AA45=1,IF(AB45&lt;10,1),IF(AA45=2,IF(OR(AB45=9,AB45=6,AB45=3),1),IF(AA45=3,IF(OR(AB45=9,AB45=3),1),IF(AA45=4,IF(AB45=9,1)))))</f>
        <v>1</v>
      </c>
      <c r="AL45" s="642">
        <f aca="true" t="shared" si="76" ref="AL45:AL50">IF(AA45=1,IF(AB45&lt;11,1),IF(AA45=2,IF(OR(AB45=10,AB45=7,AB45=4,AB45=1),1),IF(AA45=3,IF(OR(AB45=10,AB45=4),1),IF(AA45=4,IF(AB45=10,1)))))</f>
        <v>1</v>
      </c>
      <c r="AM45" s="642">
        <f aca="true" t="shared" si="77" ref="AM45:AM50">IF(AA45=1,IF(AB45&lt;12,1),IF(AA45=2,IF(OR(AB45=11,AB45=8,AB45=5,AB45=2),1),IF(AA45=3,IF(OR(AB45=11,AB45=5),1),IF(AA45=4,IF(AB45=11,1)))))</f>
        <v>1</v>
      </c>
      <c r="AN45" s="642">
        <f aca="true" t="shared" si="78" ref="AN45:AN50">IF(AA45=1,1,IF(AA45=2,IF(OR(AB45=12,AB45=9,AB45=6,AB45=3),1),IF(AA45=3,IF(OR(AB45=12,AB45=6),1),IF(AA45=4,IF(AB45=12,1)))))</f>
        <v>1</v>
      </c>
      <c r="AO45" s="649"/>
      <c r="AP45" s="628">
        <f aca="true" t="shared" si="79" ref="AP45:AP50">VLOOKUP(N45,periods,2)</f>
        <v>3</v>
      </c>
      <c r="AQ45" s="228">
        <f aca="true" t="shared" si="80" ref="AQ45:AQ50">VLOOKUP(O45,test,2,FALSE)</f>
        <v>1</v>
      </c>
      <c r="AR45" s="629">
        <f aca="true" t="shared" si="81" ref="AR45:AR50">IF(AQ45=1,1)</f>
        <v>1</v>
      </c>
      <c r="AS45" s="629" t="b">
        <f aca="true" t="shared" si="82" ref="AS45:AS50">IF(AP45=1,IF(AQ45&lt;3,1),IF(AP45=2,IF(AQ45=2,1),IF(AP45=3,IF(AQ45=2,1),IF(AP45=4,IF(AQ45=2,1)))))</f>
        <v>0</v>
      </c>
      <c r="AT45" s="629" t="b">
        <f aca="true" t="shared" si="83" ref="AT45:AT50">IF(AP45=1,IF(AQ45&lt;4,1),IF(AP45=2,IF(AQ45=3,1),IF(AP45=3,IF(AQ45=3,1),IF(AP45=4,IF(AQ45=3,1)))))</f>
        <v>0</v>
      </c>
      <c r="AU45" s="629" t="b">
        <f aca="true" t="shared" si="84" ref="AU45:AU50">IF(AP45=1,IF(AQ45&lt;5,1),IF(AP45=2,IF(AQ45=4,1,IF(AQ45=1,1)),IF(AP45=3,IF(AQ45=4,1),IF(AP45=4,IF(AQ45=4,1)))))</f>
        <v>0</v>
      </c>
      <c r="AV45" s="629" t="b">
        <f aca="true" t="shared" si="85" ref="AV45:AV50">IF(AP45=1,IF(AQ45&lt;6,1),IF(AP45=2,IF(AQ45=5,1,IF(AQ45=2,1)),IF(AP45=3,IF(AQ45=5,1),IF(AP45=4,IF(AQ45=5,1)))))</f>
        <v>0</v>
      </c>
      <c r="AW45" s="629" t="b">
        <f aca="true" t="shared" si="86" ref="AW45:AW50">IF(AP45=1,IF(AQ45&lt;7,1),IF(AP45=2,IF(OR(AQ45=6,AQ45=3),1),IF(AP45=3,IF(AQ45=6,1),IF(AP45=4,IF(AQ45=6,1)))))</f>
        <v>0</v>
      </c>
      <c r="AX45" s="629">
        <f aca="true" t="shared" si="87" ref="AX45:AX50">IF(AP45=1,IF(AQ45&lt;8,1),IF(AP45=2,IF(OR(AQ45=4,AQ45=7,AQ45=1),1),IF(AP45=3,IF(OR(AQ45=7,AQ45=1),1),IF(AP45=4,IF(AQ45=7,1)))))</f>
        <v>1</v>
      </c>
      <c r="AY45" s="629" t="b">
        <f aca="true" t="shared" si="88" ref="AY45:AY50">IF(AP45=1,IF(AQ45&lt;9,1),IF(AP45=2,IF(OR(AQ45=8,AQ45=5,AQ45=2),1),IF(AP45=3,IF(OR(AQ45=8,AQ45=2),1),IF(AP45=4,IF(AQ45=8,1)))))</f>
        <v>0</v>
      </c>
      <c r="AZ45" s="629" t="b">
        <f aca="true" t="shared" si="89" ref="AZ45:AZ50">IF(AP45=1,IF(AQ45&lt;10,1),IF(AP45=2,IF(OR(AQ45=9,AQ45=6,AQ45=3),1),IF(AP45=3,IF(OR(AQ45=9,AQ45=3),1),IF(AP45=4,IF(AQ45=9,1)))))</f>
        <v>0</v>
      </c>
      <c r="BA45" s="629" t="b">
        <f aca="true" t="shared" si="90" ref="BA45:BA50">IF(AP45=1,IF(AQ45&lt;11,1),IF(AP45=2,IF(OR(AQ45=10,AQ45=7,AQ45=4,AQ45=1),1),IF(AP45=3,IF(OR(AQ45=10,AQ45=4),1),IF(AP45=4,IF(AQ45=10,1)))))</f>
        <v>0</v>
      </c>
      <c r="BB45" s="629" t="b">
        <f aca="true" t="shared" si="91" ref="BB45:BB50">IF(AP45=1,IF(AQ45&lt;12,1),IF(AP45=2,IF(OR(AQ45=11,AQ45=8,AQ45=5,AQ45=2),1),IF(AP45=3,IF(OR(AQ45=11,AQ45=5),1),IF(AP45=4,IF(AQ45=11,1)))))</f>
        <v>0</v>
      </c>
      <c r="BC45" s="636" t="b">
        <f aca="true" t="shared" si="92" ref="BC45:BC50">IF(AP45=1,1,IF(AP45=2,IF(OR(AQ45=12,AQ45=9,AQ45=6,AQ45=3),1),IF(AP45=3,IF(OR(AQ45=12,AQ45=6),1),IF(AP45=4,IF(AQ45=12,1)))))</f>
        <v>0</v>
      </c>
      <c r="BD45" s="73">
        <f aca="true" t="shared" si="93" ref="BD45:BD50">IF(ISERROR(AC45/SUM($AC45:$AN45)*$J45),"",AC45/SUM($AC45:$AN45)*$J45)</f>
        <v>0</v>
      </c>
      <c r="BE45" s="73">
        <f aca="true" t="shared" si="94" ref="BE45:BE50">IF(ISERROR(AR45/SUM($AR45:$BC45)*$M45),"",AR45/SUM($AR45:$BC45)*$M45)</f>
        <v>0</v>
      </c>
      <c r="BF45" s="73">
        <f aca="true" t="shared" si="95" ref="BF45:BF50">IF(ISERROR(AD45/SUM($AC45:$AN45)*$J45),"",AD45/SUM($AC45:$AN45)*$J45)</f>
        <v>0</v>
      </c>
      <c r="BG45" s="73">
        <f aca="true" t="shared" si="96" ref="BG45:BG50">IF(ISERROR(AS45/SUM($AR45:$BC45)*$M45),"",AS45/SUM($AR45:$BC45)*$M45)</f>
        <v>0</v>
      </c>
      <c r="BH45" s="73">
        <f aca="true" t="shared" si="97" ref="BH45:BH50">IF(ISERROR(AE45/SUM($AC45:$AN45)*$J45),"",AE45/SUM($AC45:$AN45)*$J45)</f>
        <v>0</v>
      </c>
      <c r="BI45" s="73">
        <f aca="true" t="shared" si="98" ref="BI45:BI50">IF(ISERROR(AT45/SUM($AR45:$BC45)*$M45),"",AT45/SUM($AR45:$BC45)*$M45)</f>
        <v>0</v>
      </c>
      <c r="BJ45" s="73">
        <f aca="true" t="shared" si="99" ref="BJ45:BJ50">IF(ISERROR(AF45/SUM($AC45:$AN45)*$J45),"",AF45/SUM($AC45:$AN45)*$J45)</f>
        <v>0</v>
      </c>
      <c r="BK45" s="73">
        <f aca="true" t="shared" si="100" ref="BK45:BK50">IF(ISERROR(AU45/SUM($AR45:$BC45)*$M45),"",AU45/SUM($AR45:$BC45)*$M45)</f>
        <v>0</v>
      </c>
      <c r="BL45" s="73">
        <f aca="true" t="shared" si="101" ref="BL45:BL50">IF(ISERROR(AG45/SUM($AC45:$AN45)*$J45),"",AG45/SUM($AC45:$AN45)*$J45)</f>
        <v>0</v>
      </c>
      <c r="BM45" s="73">
        <f aca="true" t="shared" si="102" ref="BM45:BM50">IF(ISERROR(AV45/SUM($AR45:$BC45)*$M45),"",AV45/SUM($AR45:$BC45)*$M45)</f>
        <v>0</v>
      </c>
      <c r="BN45" s="73">
        <f aca="true" t="shared" si="103" ref="BN45:BN50">IF(ISERROR(AH45/SUM($AC45:$AN45)*$J45),"",AH45/SUM($AC45:$AN45)*$J45)</f>
        <v>0</v>
      </c>
      <c r="BO45" s="73">
        <f aca="true" t="shared" si="104" ref="BO45:BO50">IF(ISERROR(AW45/SUM($AR45:$BC45)*$M45),"",AW45/SUM($AR45:$BC45)*$M45)</f>
        <v>0</v>
      </c>
      <c r="BP45" s="73">
        <f aca="true" t="shared" si="105" ref="BP45:BP50">IF(ISERROR(AI45/SUM($AC45:$AN45)*$J45),"",AI45/SUM($AC45:$AN45)*$J45)</f>
        <v>0</v>
      </c>
      <c r="BQ45" s="73">
        <f aca="true" t="shared" si="106" ref="BQ45:BQ50">IF(ISERROR(AX45/SUM($AR45:$BC45)*$M45),"",AX45/SUM($AR45:$BC45)*$M45)</f>
        <v>0</v>
      </c>
      <c r="BR45" s="73">
        <f aca="true" t="shared" si="107" ref="BR45:BR50">IF(ISERROR(AJ45/SUM($AC45:$AN45)*$J45),"",AJ45/SUM($AC45:$AN45)*$J45)</f>
        <v>0</v>
      </c>
      <c r="BS45" s="73">
        <f aca="true" t="shared" si="108" ref="BS45:BS50">IF(ISERROR(AY45/SUM($AR45:$BC45)*$M45),"",AY45/SUM($AR45:$BC45)*$M45)</f>
        <v>0</v>
      </c>
      <c r="BT45" s="73">
        <f aca="true" t="shared" si="109" ref="BT45:BT50">IF(ISERROR(AK45/SUM($AC45:$AN45)*$J45),"",AK45/SUM($AC45:$AN45)*$J45)</f>
        <v>0</v>
      </c>
      <c r="BU45" s="73">
        <f aca="true" t="shared" si="110" ref="BU45:BU50">IF(ISERROR(AZ45/SUM($AR45:$BC45)*$M45),"",AZ45/SUM($AR45:$BC45)*$M45)</f>
        <v>0</v>
      </c>
      <c r="BV45" s="73">
        <f aca="true" t="shared" si="111" ref="BV45:BV50">IF(ISERROR(AL45/SUM($AC45:$AN45)*$J45),"",AL45/SUM($AC45:$AN45)*$J45)</f>
        <v>0</v>
      </c>
      <c r="BW45" s="73">
        <f aca="true" t="shared" si="112" ref="BW45:BW50">IF(ISERROR(BA45/SUM($AR45:$BC45)*$M45),"",BA45/SUM($AR45:$BC45)*$M45)</f>
        <v>0</v>
      </c>
      <c r="BX45" s="73">
        <f aca="true" t="shared" si="113" ref="BX45:BX50">IF(ISERROR(AM45/SUM($AC45:$AN45)*$J45),"",AM45/SUM($AC45:$AN45)*$J45)</f>
        <v>0</v>
      </c>
      <c r="BY45" s="73">
        <f aca="true" t="shared" si="114" ref="BY45:BY50">IF(ISERROR(BB45/SUM($AR45:$BC45)*$M45),"",BB45/SUM($AR45:$BC45)*$M45)</f>
        <v>0</v>
      </c>
      <c r="BZ45" s="73">
        <f aca="true" t="shared" si="115" ref="BZ45:BZ50">IF(ISERROR(AN45/SUM($AC45:$AN45)*$J45),"",AN45/SUM($AC45:$AN45)*$J45)</f>
        <v>0</v>
      </c>
      <c r="CA45" s="73">
        <f aca="true" t="shared" si="116" ref="CA45:CA50">IF(ISERROR(BC45/SUM($AR45:$BC45)*$M45),"",BC45/SUM($AR45:$BC45)*$M45)</f>
        <v>0</v>
      </c>
      <c r="CB45" s="73"/>
      <c r="CC45" s="73"/>
      <c r="CD45" s="73">
        <f aca="true" t="shared" si="117" ref="CD45:CD50">IF(E45-M45=0,0,IF((M45+J45)-(E45-M45)*I45&gt;E45-M45,E45-M45,(M45+J45)-(E45-M45)*I45))</f>
        <v>0</v>
      </c>
      <c r="CE45" s="71"/>
      <c r="CF45" s="74"/>
      <c r="CG45" s="74"/>
      <c r="CH45" s="74"/>
      <c r="CI45" s="72"/>
      <c r="CJ45" s="29"/>
      <c r="CK45" s="29"/>
      <c r="CL45" s="29"/>
      <c r="CM45" s="29"/>
      <c r="CN45" s="29"/>
      <c r="CO45" s="29"/>
      <c r="CP45" s="29"/>
      <c r="CQ45" s="29"/>
      <c r="CR45" s="29"/>
      <c r="CS45" s="29"/>
      <c r="CT45" s="29"/>
      <c r="CU45" s="29"/>
      <c r="CV45" s="29"/>
      <c r="CW45" s="29"/>
      <c r="CX45" s="29"/>
      <c r="CY45" s="29"/>
      <c r="CZ45" s="29"/>
      <c r="DA45" s="29"/>
      <c r="DB45" s="29"/>
      <c r="DC45" s="29"/>
    </row>
    <row r="46" spans="1:107" ht="15" customHeight="1">
      <c r="A46" s="1550"/>
      <c r="B46" s="1551"/>
      <c r="C46" s="1178"/>
      <c r="D46" s="102"/>
      <c r="E46" s="101"/>
      <c r="F46" s="84"/>
      <c r="G46" s="84"/>
      <c r="H46" s="1">
        <f t="shared" si="61"/>
        <v>0</v>
      </c>
      <c r="I46" s="664"/>
      <c r="J46" s="568">
        <f t="shared" si="62"/>
        <v>0</v>
      </c>
      <c r="K46" s="1159" t="s">
        <v>131</v>
      </c>
      <c r="L46" s="1160" t="s">
        <v>136</v>
      </c>
      <c r="M46" s="84"/>
      <c r="N46" s="1163" t="s">
        <v>133</v>
      </c>
      <c r="O46" s="1164" t="s">
        <v>136</v>
      </c>
      <c r="P46" s="604"/>
      <c r="Q46" s="1">
        <f t="shared" si="63"/>
        <v>0</v>
      </c>
      <c r="R46" s="103"/>
      <c r="S46" s="87">
        <f>IF(R46=0,0,(E46-M46)*I46*((Cover!$F$8-R46)/365))</f>
        <v>0</v>
      </c>
      <c r="T46" s="72">
        <f t="shared" si="64"/>
        <v>0</v>
      </c>
      <c r="U46" s="75"/>
      <c r="V46" s="75"/>
      <c r="W46" s="75"/>
      <c r="X46" s="75"/>
      <c r="Y46" s="75"/>
      <c r="Z46" s="75"/>
      <c r="AA46" s="640">
        <f t="shared" si="65"/>
        <v>1</v>
      </c>
      <c r="AB46" s="622">
        <f t="shared" si="66"/>
        <v>1</v>
      </c>
      <c r="AC46" s="642">
        <f t="shared" si="67"/>
        <v>1</v>
      </c>
      <c r="AD46" s="642">
        <f t="shared" si="68"/>
        <v>1</v>
      </c>
      <c r="AE46" s="642">
        <f t="shared" si="69"/>
        <v>1</v>
      </c>
      <c r="AF46" s="642">
        <f t="shared" si="70"/>
        <v>1</v>
      </c>
      <c r="AG46" s="642">
        <f t="shared" si="71"/>
        <v>1</v>
      </c>
      <c r="AH46" s="642">
        <f t="shared" si="72"/>
        <v>1</v>
      </c>
      <c r="AI46" s="642">
        <f t="shared" si="73"/>
        <v>1</v>
      </c>
      <c r="AJ46" s="642">
        <f t="shared" si="74"/>
        <v>1</v>
      </c>
      <c r="AK46" s="642">
        <f t="shared" si="75"/>
        <v>1</v>
      </c>
      <c r="AL46" s="642">
        <f t="shared" si="76"/>
        <v>1</v>
      </c>
      <c r="AM46" s="642">
        <f t="shared" si="77"/>
        <v>1</v>
      </c>
      <c r="AN46" s="642">
        <f t="shared" si="78"/>
        <v>1</v>
      </c>
      <c r="AO46" s="649"/>
      <c r="AP46" s="628">
        <f t="shared" si="79"/>
        <v>3</v>
      </c>
      <c r="AQ46" s="228">
        <f t="shared" si="80"/>
        <v>1</v>
      </c>
      <c r="AR46" s="629">
        <f t="shared" si="81"/>
        <v>1</v>
      </c>
      <c r="AS46" s="629" t="b">
        <f t="shared" si="82"/>
        <v>0</v>
      </c>
      <c r="AT46" s="629" t="b">
        <f t="shared" si="83"/>
        <v>0</v>
      </c>
      <c r="AU46" s="629" t="b">
        <f t="shared" si="84"/>
        <v>0</v>
      </c>
      <c r="AV46" s="629" t="b">
        <f t="shared" si="85"/>
        <v>0</v>
      </c>
      <c r="AW46" s="629" t="b">
        <f t="shared" si="86"/>
        <v>0</v>
      </c>
      <c r="AX46" s="629">
        <f t="shared" si="87"/>
        <v>1</v>
      </c>
      <c r="AY46" s="629" t="b">
        <f t="shared" si="88"/>
        <v>0</v>
      </c>
      <c r="AZ46" s="629" t="b">
        <f t="shared" si="89"/>
        <v>0</v>
      </c>
      <c r="BA46" s="629" t="b">
        <f t="shared" si="90"/>
        <v>0</v>
      </c>
      <c r="BB46" s="629" t="b">
        <f t="shared" si="91"/>
        <v>0</v>
      </c>
      <c r="BC46" s="636" t="b">
        <f t="shared" si="92"/>
        <v>0</v>
      </c>
      <c r="BD46" s="73">
        <f t="shared" si="93"/>
        <v>0</v>
      </c>
      <c r="BE46" s="73">
        <f t="shared" si="94"/>
        <v>0</v>
      </c>
      <c r="BF46" s="73">
        <f t="shared" si="95"/>
        <v>0</v>
      </c>
      <c r="BG46" s="73">
        <f t="shared" si="96"/>
        <v>0</v>
      </c>
      <c r="BH46" s="73">
        <f t="shared" si="97"/>
        <v>0</v>
      </c>
      <c r="BI46" s="73">
        <f t="shared" si="98"/>
        <v>0</v>
      </c>
      <c r="BJ46" s="73">
        <f t="shared" si="99"/>
        <v>0</v>
      </c>
      <c r="BK46" s="73">
        <f t="shared" si="100"/>
        <v>0</v>
      </c>
      <c r="BL46" s="73">
        <f t="shared" si="101"/>
        <v>0</v>
      </c>
      <c r="BM46" s="73">
        <f t="shared" si="102"/>
        <v>0</v>
      </c>
      <c r="BN46" s="73">
        <f t="shared" si="103"/>
        <v>0</v>
      </c>
      <c r="BO46" s="73">
        <f t="shared" si="104"/>
        <v>0</v>
      </c>
      <c r="BP46" s="73">
        <f t="shared" si="105"/>
        <v>0</v>
      </c>
      <c r="BQ46" s="73">
        <f t="shared" si="106"/>
        <v>0</v>
      </c>
      <c r="BR46" s="73">
        <f t="shared" si="107"/>
        <v>0</v>
      </c>
      <c r="BS46" s="73">
        <f t="shared" si="108"/>
        <v>0</v>
      </c>
      <c r="BT46" s="73">
        <f t="shared" si="109"/>
        <v>0</v>
      </c>
      <c r="BU46" s="73">
        <f t="shared" si="110"/>
        <v>0</v>
      </c>
      <c r="BV46" s="73">
        <f t="shared" si="111"/>
        <v>0</v>
      </c>
      <c r="BW46" s="73">
        <f t="shared" si="112"/>
        <v>0</v>
      </c>
      <c r="BX46" s="73">
        <f t="shared" si="113"/>
        <v>0</v>
      </c>
      <c r="BY46" s="73">
        <f t="shared" si="114"/>
        <v>0</v>
      </c>
      <c r="BZ46" s="73">
        <f t="shared" si="115"/>
        <v>0</v>
      </c>
      <c r="CA46" s="73">
        <f t="shared" si="116"/>
        <v>0</v>
      </c>
      <c r="CB46" s="73"/>
      <c r="CC46" s="73"/>
      <c r="CD46" s="73">
        <f t="shared" si="117"/>
        <v>0</v>
      </c>
      <c r="CE46" s="71"/>
      <c r="CF46" s="74"/>
      <c r="CG46" s="74"/>
      <c r="CH46" s="74"/>
      <c r="CI46" s="72"/>
      <c r="CJ46" s="29"/>
      <c r="CK46" s="29"/>
      <c r="CL46" s="29"/>
      <c r="CM46" s="29"/>
      <c r="CN46" s="29"/>
      <c r="CO46" s="29"/>
      <c r="CP46" s="29"/>
      <c r="CQ46" s="29"/>
      <c r="CR46" s="29"/>
      <c r="CS46" s="29"/>
      <c r="CT46" s="29"/>
      <c r="CU46" s="29"/>
      <c r="CV46" s="29"/>
      <c r="CW46" s="29"/>
      <c r="CX46" s="29"/>
      <c r="CY46" s="29"/>
      <c r="CZ46" s="29"/>
      <c r="DA46" s="29"/>
      <c r="DB46" s="29"/>
      <c r="DC46" s="29"/>
    </row>
    <row r="47" spans="1:107" ht="15" customHeight="1">
      <c r="A47" s="1550"/>
      <c r="B47" s="1551"/>
      <c r="C47" s="1178"/>
      <c r="D47" s="102"/>
      <c r="E47" s="101"/>
      <c r="F47" s="84"/>
      <c r="G47" s="84"/>
      <c r="H47" s="1">
        <f t="shared" si="61"/>
        <v>0</v>
      </c>
      <c r="I47" s="664"/>
      <c r="J47" s="568">
        <f t="shared" si="62"/>
        <v>0</v>
      </c>
      <c r="K47" s="1159" t="s">
        <v>131</v>
      </c>
      <c r="L47" s="1160" t="s">
        <v>136</v>
      </c>
      <c r="M47" s="84"/>
      <c r="N47" s="1163" t="s">
        <v>133</v>
      </c>
      <c r="O47" s="1164" t="s">
        <v>136</v>
      </c>
      <c r="P47" s="84"/>
      <c r="Q47" s="1">
        <f t="shared" si="63"/>
        <v>0</v>
      </c>
      <c r="R47" s="103"/>
      <c r="S47" s="87">
        <f>IF(R47=0,0,(E47-M47)*I47*((Cover!$F$8-R47)/365))</f>
        <v>0</v>
      </c>
      <c r="T47" s="72">
        <f t="shared" si="64"/>
        <v>0</v>
      </c>
      <c r="U47" s="75"/>
      <c r="V47" s="75"/>
      <c r="W47" s="75"/>
      <c r="X47" s="75"/>
      <c r="Y47" s="75"/>
      <c r="Z47" s="75"/>
      <c r="AA47" s="640">
        <f t="shared" si="65"/>
        <v>1</v>
      </c>
      <c r="AB47" s="622">
        <f t="shared" si="66"/>
        <v>1</v>
      </c>
      <c r="AC47" s="642">
        <f t="shared" si="67"/>
        <v>1</v>
      </c>
      <c r="AD47" s="642">
        <f t="shared" si="68"/>
        <v>1</v>
      </c>
      <c r="AE47" s="642">
        <f t="shared" si="69"/>
        <v>1</v>
      </c>
      <c r="AF47" s="642">
        <f t="shared" si="70"/>
        <v>1</v>
      </c>
      <c r="AG47" s="642">
        <f t="shared" si="71"/>
        <v>1</v>
      </c>
      <c r="AH47" s="642">
        <f t="shared" si="72"/>
        <v>1</v>
      </c>
      <c r="AI47" s="642">
        <f t="shared" si="73"/>
        <v>1</v>
      </c>
      <c r="AJ47" s="642">
        <f t="shared" si="74"/>
        <v>1</v>
      </c>
      <c r="AK47" s="642">
        <f t="shared" si="75"/>
        <v>1</v>
      </c>
      <c r="AL47" s="642">
        <f t="shared" si="76"/>
        <v>1</v>
      </c>
      <c r="AM47" s="642">
        <f t="shared" si="77"/>
        <v>1</v>
      </c>
      <c r="AN47" s="642">
        <f t="shared" si="78"/>
        <v>1</v>
      </c>
      <c r="AO47" s="649"/>
      <c r="AP47" s="628">
        <f t="shared" si="79"/>
        <v>3</v>
      </c>
      <c r="AQ47" s="228">
        <f t="shared" si="80"/>
        <v>1</v>
      </c>
      <c r="AR47" s="629">
        <f t="shared" si="81"/>
        <v>1</v>
      </c>
      <c r="AS47" s="629" t="b">
        <f t="shared" si="82"/>
        <v>0</v>
      </c>
      <c r="AT47" s="629" t="b">
        <f t="shared" si="83"/>
        <v>0</v>
      </c>
      <c r="AU47" s="629" t="b">
        <f t="shared" si="84"/>
        <v>0</v>
      </c>
      <c r="AV47" s="629" t="b">
        <f t="shared" si="85"/>
        <v>0</v>
      </c>
      <c r="AW47" s="629" t="b">
        <f t="shared" si="86"/>
        <v>0</v>
      </c>
      <c r="AX47" s="629">
        <f t="shared" si="87"/>
        <v>1</v>
      </c>
      <c r="AY47" s="629" t="b">
        <f t="shared" si="88"/>
        <v>0</v>
      </c>
      <c r="AZ47" s="629" t="b">
        <f t="shared" si="89"/>
        <v>0</v>
      </c>
      <c r="BA47" s="629" t="b">
        <f t="shared" si="90"/>
        <v>0</v>
      </c>
      <c r="BB47" s="629" t="b">
        <f t="shared" si="91"/>
        <v>0</v>
      </c>
      <c r="BC47" s="636" t="b">
        <f t="shared" si="92"/>
        <v>0</v>
      </c>
      <c r="BD47" s="73">
        <f t="shared" si="93"/>
        <v>0</v>
      </c>
      <c r="BE47" s="73">
        <f t="shared" si="94"/>
        <v>0</v>
      </c>
      <c r="BF47" s="73">
        <f t="shared" si="95"/>
        <v>0</v>
      </c>
      <c r="BG47" s="73">
        <f t="shared" si="96"/>
        <v>0</v>
      </c>
      <c r="BH47" s="73">
        <f t="shared" si="97"/>
        <v>0</v>
      </c>
      <c r="BI47" s="73">
        <f t="shared" si="98"/>
        <v>0</v>
      </c>
      <c r="BJ47" s="73">
        <f t="shared" si="99"/>
        <v>0</v>
      </c>
      <c r="BK47" s="73">
        <f t="shared" si="100"/>
        <v>0</v>
      </c>
      <c r="BL47" s="73">
        <f t="shared" si="101"/>
        <v>0</v>
      </c>
      <c r="BM47" s="73">
        <f t="shared" si="102"/>
        <v>0</v>
      </c>
      <c r="BN47" s="73">
        <f t="shared" si="103"/>
        <v>0</v>
      </c>
      <c r="BO47" s="73">
        <f t="shared" si="104"/>
        <v>0</v>
      </c>
      <c r="BP47" s="73">
        <f t="shared" si="105"/>
        <v>0</v>
      </c>
      <c r="BQ47" s="73">
        <f t="shared" si="106"/>
        <v>0</v>
      </c>
      <c r="BR47" s="73">
        <f t="shared" si="107"/>
        <v>0</v>
      </c>
      <c r="BS47" s="73">
        <f t="shared" si="108"/>
        <v>0</v>
      </c>
      <c r="BT47" s="73">
        <f t="shared" si="109"/>
        <v>0</v>
      </c>
      <c r="BU47" s="73">
        <f t="shared" si="110"/>
        <v>0</v>
      </c>
      <c r="BV47" s="73">
        <f t="shared" si="111"/>
        <v>0</v>
      </c>
      <c r="BW47" s="73">
        <f t="shared" si="112"/>
        <v>0</v>
      </c>
      <c r="BX47" s="73">
        <f t="shared" si="113"/>
        <v>0</v>
      </c>
      <c r="BY47" s="73">
        <f t="shared" si="114"/>
        <v>0</v>
      </c>
      <c r="BZ47" s="73">
        <f t="shared" si="115"/>
        <v>0</v>
      </c>
      <c r="CA47" s="73">
        <f t="shared" si="116"/>
        <v>0</v>
      </c>
      <c r="CB47" s="73"/>
      <c r="CC47" s="73"/>
      <c r="CD47" s="73">
        <f t="shared" si="117"/>
        <v>0</v>
      </c>
      <c r="CE47" s="71"/>
      <c r="CF47" s="74"/>
      <c r="CG47" s="74"/>
      <c r="CH47" s="74"/>
      <c r="CI47" s="72"/>
      <c r="CJ47" s="29"/>
      <c r="CK47" s="29"/>
      <c r="CL47" s="29"/>
      <c r="CM47" s="29"/>
      <c r="CN47" s="29"/>
      <c r="CO47" s="29"/>
      <c r="CP47" s="29"/>
      <c r="CQ47" s="29"/>
      <c r="CR47" s="29"/>
      <c r="CS47" s="29"/>
      <c r="CT47" s="29"/>
      <c r="CU47" s="29"/>
      <c r="CV47" s="29"/>
      <c r="CW47" s="29"/>
      <c r="CX47" s="29"/>
      <c r="CY47" s="29"/>
      <c r="CZ47" s="29"/>
      <c r="DA47" s="29"/>
      <c r="DB47" s="29"/>
      <c r="DC47" s="29"/>
    </row>
    <row r="48" spans="1:107" ht="15" customHeight="1">
      <c r="A48" s="1550"/>
      <c r="B48" s="1551"/>
      <c r="C48" s="103"/>
      <c r="D48" s="102"/>
      <c r="E48" s="101"/>
      <c r="F48" s="84"/>
      <c r="G48" s="84"/>
      <c r="H48" s="1">
        <f t="shared" si="61"/>
        <v>0</v>
      </c>
      <c r="I48" s="664"/>
      <c r="J48" s="568">
        <f t="shared" si="62"/>
        <v>0</v>
      </c>
      <c r="K48" s="1159" t="s">
        <v>131</v>
      </c>
      <c r="L48" s="1160" t="s">
        <v>136</v>
      </c>
      <c r="M48" s="84"/>
      <c r="N48" s="1163" t="s">
        <v>133</v>
      </c>
      <c r="O48" s="1164" t="s">
        <v>136</v>
      </c>
      <c r="P48" s="84"/>
      <c r="Q48" s="1">
        <f t="shared" si="63"/>
        <v>0</v>
      </c>
      <c r="R48" s="103"/>
      <c r="S48" s="87">
        <f>IF(R48=0,0,(E48-M48)*I48*((Cover!$F$8-R48)/365))</f>
        <v>0</v>
      </c>
      <c r="T48" s="72">
        <f t="shared" si="64"/>
        <v>0</v>
      </c>
      <c r="U48" s="75"/>
      <c r="V48" s="75"/>
      <c r="W48" s="75"/>
      <c r="X48" s="75"/>
      <c r="Y48" s="75"/>
      <c r="Z48" s="75"/>
      <c r="AA48" s="640">
        <f t="shared" si="65"/>
        <v>1</v>
      </c>
      <c r="AB48" s="622">
        <f t="shared" si="66"/>
        <v>1</v>
      </c>
      <c r="AC48" s="642">
        <f t="shared" si="67"/>
        <v>1</v>
      </c>
      <c r="AD48" s="642">
        <f t="shared" si="68"/>
        <v>1</v>
      </c>
      <c r="AE48" s="642">
        <f t="shared" si="69"/>
        <v>1</v>
      </c>
      <c r="AF48" s="642">
        <f t="shared" si="70"/>
        <v>1</v>
      </c>
      <c r="AG48" s="642">
        <f t="shared" si="71"/>
        <v>1</v>
      </c>
      <c r="AH48" s="642">
        <f t="shared" si="72"/>
        <v>1</v>
      </c>
      <c r="AI48" s="642">
        <f t="shared" si="73"/>
        <v>1</v>
      </c>
      <c r="AJ48" s="642">
        <f t="shared" si="74"/>
        <v>1</v>
      </c>
      <c r="AK48" s="642">
        <f t="shared" si="75"/>
        <v>1</v>
      </c>
      <c r="AL48" s="642">
        <f t="shared" si="76"/>
        <v>1</v>
      </c>
      <c r="AM48" s="642">
        <f t="shared" si="77"/>
        <v>1</v>
      </c>
      <c r="AN48" s="642">
        <f t="shared" si="78"/>
        <v>1</v>
      </c>
      <c r="AO48" s="649"/>
      <c r="AP48" s="628">
        <f t="shared" si="79"/>
        <v>3</v>
      </c>
      <c r="AQ48" s="228">
        <f t="shared" si="80"/>
        <v>1</v>
      </c>
      <c r="AR48" s="629">
        <f t="shared" si="81"/>
        <v>1</v>
      </c>
      <c r="AS48" s="629" t="b">
        <f t="shared" si="82"/>
        <v>0</v>
      </c>
      <c r="AT48" s="629" t="b">
        <f t="shared" si="83"/>
        <v>0</v>
      </c>
      <c r="AU48" s="629" t="b">
        <f t="shared" si="84"/>
        <v>0</v>
      </c>
      <c r="AV48" s="629" t="b">
        <f t="shared" si="85"/>
        <v>0</v>
      </c>
      <c r="AW48" s="629" t="b">
        <f t="shared" si="86"/>
        <v>0</v>
      </c>
      <c r="AX48" s="629">
        <f t="shared" si="87"/>
        <v>1</v>
      </c>
      <c r="AY48" s="629" t="b">
        <f t="shared" si="88"/>
        <v>0</v>
      </c>
      <c r="AZ48" s="629" t="b">
        <f t="shared" si="89"/>
        <v>0</v>
      </c>
      <c r="BA48" s="629" t="b">
        <f t="shared" si="90"/>
        <v>0</v>
      </c>
      <c r="BB48" s="629" t="b">
        <f t="shared" si="91"/>
        <v>0</v>
      </c>
      <c r="BC48" s="636" t="b">
        <f t="shared" si="92"/>
        <v>0</v>
      </c>
      <c r="BD48" s="73">
        <f t="shared" si="93"/>
        <v>0</v>
      </c>
      <c r="BE48" s="73">
        <f t="shared" si="94"/>
        <v>0</v>
      </c>
      <c r="BF48" s="73">
        <f t="shared" si="95"/>
        <v>0</v>
      </c>
      <c r="BG48" s="73">
        <f t="shared" si="96"/>
        <v>0</v>
      </c>
      <c r="BH48" s="73">
        <f t="shared" si="97"/>
        <v>0</v>
      </c>
      <c r="BI48" s="73">
        <f t="shared" si="98"/>
        <v>0</v>
      </c>
      <c r="BJ48" s="73">
        <f t="shared" si="99"/>
        <v>0</v>
      </c>
      <c r="BK48" s="73">
        <f t="shared" si="100"/>
        <v>0</v>
      </c>
      <c r="BL48" s="73">
        <f t="shared" si="101"/>
        <v>0</v>
      </c>
      <c r="BM48" s="73">
        <f t="shared" si="102"/>
        <v>0</v>
      </c>
      <c r="BN48" s="73">
        <f t="shared" si="103"/>
        <v>0</v>
      </c>
      <c r="BO48" s="73">
        <f t="shared" si="104"/>
        <v>0</v>
      </c>
      <c r="BP48" s="73">
        <f t="shared" si="105"/>
        <v>0</v>
      </c>
      <c r="BQ48" s="73">
        <f t="shared" si="106"/>
        <v>0</v>
      </c>
      <c r="BR48" s="73">
        <f t="shared" si="107"/>
        <v>0</v>
      </c>
      <c r="BS48" s="73">
        <f t="shared" si="108"/>
        <v>0</v>
      </c>
      <c r="BT48" s="73">
        <f t="shared" si="109"/>
        <v>0</v>
      </c>
      <c r="BU48" s="73">
        <f t="shared" si="110"/>
        <v>0</v>
      </c>
      <c r="BV48" s="73">
        <f t="shared" si="111"/>
        <v>0</v>
      </c>
      <c r="BW48" s="73">
        <f t="shared" si="112"/>
        <v>0</v>
      </c>
      <c r="BX48" s="73">
        <f t="shared" si="113"/>
        <v>0</v>
      </c>
      <c r="BY48" s="73">
        <f t="shared" si="114"/>
        <v>0</v>
      </c>
      <c r="BZ48" s="73">
        <f t="shared" si="115"/>
        <v>0</v>
      </c>
      <c r="CA48" s="73">
        <f t="shared" si="116"/>
        <v>0</v>
      </c>
      <c r="CB48" s="73"/>
      <c r="CC48" s="73"/>
      <c r="CD48" s="73">
        <f t="shared" si="117"/>
        <v>0</v>
      </c>
      <c r="CE48" s="71"/>
      <c r="CF48" s="74"/>
      <c r="CG48" s="74"/>
      <c r="CH48" s="74"/>
      <c r="CI48" s="72"/>
      <c r="CJ48" s="29"/>
      <c r="CK48" s="29"/>
      <c r="CL48" s="29"/>
      <c r="CM48" s="29"/>
      <c r="CN48" s="29"/>
      <c r="CO48" s="29"/>
      <c r="CP48" s="29"/>
      <c r="CQ48" s="29"/>
      <c r="CR48" s="29"/>
      <c r="CS48" s="29"/>
      <c r="CT48" s="29"/>
      <c r="CU48" s="29"/>
      <c r="CV48" s="29"/>
      <c r="CW48" s="29"/>
      <c r="CX48" s="29"/>
      <c r="CY48" s="29"/>
      <c r="CZ48" s="29"/>
      <c r="DA48" s="29"/>
      <c r="DB48" s="29"/>
      <c r="DC48" s="29"/>
    </row>
    <row r="49" spans="1:107" ht="15" customHeight="1">
      <c r="A49" s="1550"/>
      <c r="B49" s="1551"/>
      <c r="C49" s="103"/>
      <c r="D49" s="102"/>
      <c r="E49" s="101"/>
      <c r="F49" s="84"/>
      <c r="G49" s="84"/>
      <c r="H49" s="1">
        <f t="shared" si="61"/>
        <v>0</v>
      </c>
      <c r="I49" s="664"/>
      <c r="J49" s="568">
        <f t="shared" si="62"/>
        <v>0</v>
      </c>
      <c r="K49" s="1159" t="s">
        <v>131</v>
      </c>
      <c r="L49" s="1160" t="s">
        <v>136</v>
      </c>
      <c r="M49" s="84"/>
      <c r="N49" s="1163" t="s">
        <v>133</v>
      </c>
      <c r="O49" s="1164" t="s">
        <v>136</v>
      </c>
      <c r="P49" s="84"/>
      <c r="Q49" s="1">
        <f t="shared" si="63"/>
        <v>0</v>
      </c>
      <c r="R49" s="103"/>
      <c r="S49" s="87">
        <f>IF(R49=0,0,(E49-M49)*I49*((Cover!$F$8-R49)/365))</f>
        <v>0</v>
      </c>
      <c r="T49" s="72">
        <f t="shared" si="64"/>
        <v>0</v>
      </c>
      <c r="U49" s="75"/>
      <c r="V49" s="75"/>
      <c r="W49" s="75"/>
      <c r="X49" s="75"/>
      <c r="Y49" s="75"/>
      <c r="Z49" s="75"/>
      <c r="AA49" s="640">
        <f t="shared" si="65"/>
        <v>1</v>
      </c>
      <c r="AB49" s="622">
        <f t="shared" si="66"/>
        <v>1</v>
      </c>
      <c r="AC49" s="642">
        <f t="shared" si="67"/>
        <v>1</v>
      </c>
      <c r="AD49" s="642">
        <f t="shared" si="68"/>
        <v>1</v>
      </c>
      <c r="AE49" s="642">
        <f t="shared" si="69"/>
        <v>1</v>
      </c>
      <c r="AF49" s="642">
        <f t="shared" si="70"/>
        <v>1</v>
      </c>
      <c r="AG49" s="642">
        <f t="shared" si="71"/>
        <v>1</v>
      </c>
      <c r="AH49" s="642">
        <f t="shared" si="72"/>
        <v>1</v>
      </c>
      <c r="AI49" s="642">
        <f t="shared" si="73"/>
        <v>1</v>
      </c>
      <c r="AJ49" s="642">
        <f t="shared" si="74"/>
        <v>1</v>
      </c>
      <c r="AK49" s="642">
        <f t="shared" si="75"/>
        <v>1</v>
      </c>
      <c r="AL49" s="642">
        <f t="shared" si="76"/>
        <v>1</v>
      </c>
      <c r="AM49" s="642">
        <f t="shared" si="77"/>
        <v>1</v>
      </c>
      <c r="AN49" s="642">
        <f t="shared" si="78"/>
        <v>1</v>
      </c>
      <c r="AO49" s="649"/>
      <c r="AP49" s="628">
        <f t="shared" si="79"/>
        <v>3</v>
      </c>
      <c r="AQ49" s="228">
        <f t="shared" si="80"/>
        <v>1</v>
      </c>
      <c r="AR49" s="629">
        <f t="shared" si="81"/>
        <v>1</v>
      </c>
      <c r="AS49" s="629" t="b">
        <f t="shared" si="82"/>
        <v>0</v>
      </c>
      <c r="AT49" s="629" t="b">
        <f t="shared" si="83"/>
        <v>0</v>
      </c>
      <c r="AU49" s="629" t="b">
        <f t="shared" si="84"/>
        <v>0</v>
      </c>
      <c r="AV49" s="629" t="b">
        <f t="shared" si="85"/>
        <v>0</v>
      </c>
      <c r="AW49" s="629" t="b">
        <f t="shared" si="86"/>
        <v>0</v>
      </c>
      <c r="AX49" s="629">
        <f t="shared" si="87"/>
        <v>1</v>
      </c>
      <c r="AY49" s="629" t="b">
        <f t="shared" si="88"/>
        <v>0</v>
      </c>
      <c r="AZ49" s="629" t="b">
        <f t="shared" si="89"/>
        <v>0</v>
      </c>
      <c r="BA49" s="629" t="b">
        <f t="shared" si="90"/>
        <v>0</v>
      </c>
      <c r="BB49" s="629" t="b">
        <f t="shared" si="91"/>
        <v>0</v>
      </c>
      <c r="BC49" s="636" t="b">
        <f t="shared" si="92"/>
        <v>0</v>
      </c>
      <c r="BD49" s="73">
        <f t="shared" si="93"/>
        <v>0</v>
      </c>
      <c r="BE49" s="73">
        <f t="shared" si="94"/>
        <v>0</v>
      </c>
      <c r="BF49" s="73">
        <f t="shared" si="95"/>
        <v>0</v>
      </c>
      <c r="BG49" s="73">
        <f t="shared" si="96"/>
        <v>0</v>
      </c>
      <c r="BH49" s="73">
        <f t="shared" si="97"/>
        <v>0</v>
      </c>
      <c r="BI49" s="73">
        <f t="shared" si="98"/>
        <v>0</v>
      </c>
      <c r="BJ49" s="73">
        <f t="shared" si="99"/>
        <v>0</v>
      </c>
      <c r="BK49" s="73">
        <f t="shared" si="100"/>
        <v>0</v>
      </c>
      <c r="BL49" s="73">
        <f t="shared" si="101"/>
        <v>0</v>
      </c>
      <c r="BM49" s="73">
        <f t="shared" si="102"/>
        <v>0</v>
      </c>
      <c r="BN49" s="73">
        <f t="shared" si="103"/>
        <v>0</v>
      </c>
      <c r="BO49" s="73">
        <f t="shared" si="104"/>
        <v>0</v>
      </c>
      <c r="BP49" s="73">
        <f t="shared" si="105"/>
        <v>0</v>
      </c>
      <c r="BQ49" s="73">
        <f t="shared" si="106"/>
        <v>0</v>
      </c>
      <c r="BR49" s="73">
        <f t="shared" si="107"/>
        <v>0</v>
      </c>
      <c r="BS49" s="73">
        <f t="shared" si="108"/>
        <v>0</v>
      </c>
      <c r="BT49" s="73">
        <f t="shared" si="109"/>
        <v>0</v>
      </c>
      <c r="BU49" s="73">
        <f t="shared" si="110"/>
        <v>0</v>
      </c>
      <c r="BV49" s="73">
        <f t="shared" si="111"/>
        <v>0</v>
      </c>
      <c r="BW49" s="73">
        <f t="shared" si="112"/>
        <v>0</v>
      </c>
      <c r="BX49" s="73">
        <f t="shared" si="113"/>
        <v>0</v>
      </c>
      <c r="BY49" s="73">
        <f t="shared" si="114"/>
        <v>0</v>
      </c>
      <c r="BZ49" s="73">
        <f t="shared" si="115"/>
        <v>0</v>
      </c>
      <c r="CA49" s="73">
        <f t="shared" si="116"/>
        <v>0</v>
      </c>
      <c r="CB49" s="73"/>
      <c r="CC49" s="73"/>
      <c r="CD49" s="73">
        <f t="shared" si="117"/>
        <v>0</v>
      </c>
      <c r="CE49" s="71"/>
      <c r="CF49" s="74"/>
      <c r="CG49" s="74"/>
      <c r="CH49" s="74"/>
      <c r="CI49" s="72"/>
      <c r="CJ49" s="29"/>
      <c r="CK49" s="29"/>
      <c r="CL49" s="29"/>
      <c r="CM49" s="29"/>
      <c r="CN49" s="29"/>
      <c r="CO49" s="29"/>
      <c r="CP49" s="29"/>
      <c r="CQ49" s="29"/>
      <c r="CR49" s="29"/>
      <c r="CS49" s="29"/>
      <c r="CT49" s="29"/>
      <c r="CU49" s="29"/>
      <c r="CV49" s="29"/>
      <c r="CW49" s="29"/>
      <c r="CX49" s="29"/>
      <c r="CY49" s="29"/>
      <c r="CZ49" s="29"/>
      <c r="DA49" s="29"/>
      <c r="DB49" s="29"/>
      <c r="DC49" s="29"/>
    </row>
    <row r="50" spans="1:107" ht="15" customHeight="1">
      <c r="A50" s="1550"/>
      <c r="B50" s="1551"/>
      <c r="C50" s="103"/>
      <c r="D50" s="102"/>
      <c r="E50" s="101"/>
      <c r="F50" s="84"/>
      <c r="G50" s="84"/>
      <c r="H50" s="97">
        <f t="shared" si="61"/>
        <v>0</v>
      </c>
      <c r="I50" s="664"/>
      <c r="J50" s="827">
        <f t="shared" si="62"/>
        <v>0</v>
      </c>
      <c r="K50" s="1161" t="s">
        <v>131</v>
      </c>
      <c r="L50" s="1162" t="s">
        <v>136</v>
      </c>
      <c r="M50" s="84"/>
      <c r="N50" s="1163" t="s">
        <v>133</v>
      </c>
      <c r="O50" s="1165" t="s">
        <v>136</v>
      </c>
      <c r="P50" s="84"/>
      <c r="Q50" s="97">
        <f t="shared" si="63"/>
        <v>0</v>
      </c>
      <c r="R50" s="103"/>
      <c r="S50" s="88">
        <f>IF(R50=0,0,(E50-M50)*I50*((Cover!$F$8-R50)/365))</f>
        <v>0</v>
      </c>
      <c r="T50" s="72">
        <f t="shared" si="64"/>
        <v>0</v>
      </c>
      <c r="U50" s="75"/>
      <c r="V50" s="75"/>
      <c r="W50" s="75"/>
      <c r="X50" s="75"/>
      <c r="Y50" s="75"/>
      <c r="Z50" s="75"/>
      <c r="AA50" s="640">
        <f t="shared" si="65"/>
        <v>1</v>
      </c>
      <c r="AB50" s="622">
        <f t="shared" si="66"/>
        <v>1</v>
      </c>
      <c r="AC50" s="642">
        <f t="shared" si="67"/>
        <v>1</v>
      </c>
      <c r="AD50" s="642">
        <f t="shared" si="68"/>
        <v>1</v>
      </c>
      <c r="AE50" s="642">
        <f t="shared" si="69"/>
        <v>1</v>
      </c>
      <c r="AF50" s="642">
        <f t="shared" si="70"/>
        <v>1</v>
      </c>
      <c r="AG50" s="642">
        <f t="shared" si="71"/>
        <v>1</v>
      </c>
      <c r="AH50" s="642">
        <f t="shared" si="72"/>
        <v>1</v>
      </c>
      <c r="AI50" s="642">
        <f t="shared" si="73"/>
        <v>1</v>
      </c>
      <c r="AJ50" s="642">
        <f t="shared" si="74"/>
        <v>1</v>
      </c>
      <c r="AK50" s="642">
        <f t="shared" si="75"/>
        <v>1</v>
      </c>
      <c r="AL50" s="642">
        <f t="shared" si="76"/>
        <v>1</v>
      </c>
      <c r="AM50" s="642">
        <f t="shared" si="77"/>
        <v>1</v>
      </c>
      <c r="AN50" s="642">
        <f t="shared" si="78"/>
        <v>1</v>
      </c>
      <c r="AO50" s="649"/>
      <c r="AP50" s="628">
        <f t="shared" si="79"/>
        <v>3</v>
      </c>
      <c r="AQ50" s="228">
        <f t="shared" si="80"/>
        <v>1</v>
      </c>
      <c r="AR50" s="629">
        <f t="shared" si="81"/>
        <v>1</v>
      </c>
      <c r="AS50" s="629" t="b">
        <f t="shared" si="82"/>
        <v>0</v>
      </c>
      <c r="AT50" s="629" t="b">
        <f t="shared" si="83"/>
        <v>0</v>
      </c>
      <c r="AU50" s="629" t="b">
        <f t="shared" si="84"/>
        <v>0</v>
      </c>
      <c r="AV50" s="629" t="b">
        <f t="shared" si="85"/>
        <v>0</v>
      </c>
      <c r="AW50" s="629" t="b">
        <f t="shared" si="86"/>
        <v>0</v>
      </c>
      <c r="AX50" s="629">
        <f t="shared" si="87"/>
        <v>1</v>
      </c>
      <c r="AY50" s="629" t="b">
        <f t="shared" si="88"/>
        <v>0</v>
      </c>
      <c r="AZ50" s="629" t="b">
        <f t="shared" si="89"/>
        <v>0</v>
      </c>
      <c r="BA50" s="629" t="b">
        <f t="shared" si="90"/>
        <v>0</v>
      </c>
      <c r="BB50" s="629" t="b">
        <f t="shared" si="91"/>
        <v>0</v>
      </c>
      <c r="BC50" s="636" t="b">
        <f t="shared" si="92"/>
        <v>0</v>
      </c>
      <c r="BD50" s="73">
        <f t="shared" si="93"/>
        <v>0</v>
      </c>
      <c r="BE50" s="73">
        <f t="shared" si="94"/>
        <v>0</v>
      </c>
      <c r="BF50" s="73">
        <f t="shared" si="95"/>
        <v>0</v>
      </c>
      <c r="BG50" s="73">
        <f t="shared" si="96"/>
        <v>0</v>
      </c>
      <c r="BH50" s="73">
        <f t="shared" si="97"/>
        <v>0</v>
      </c>
      <c r="BI50" s="73">
        <f t="shared" si="98"/>
        <v>0</v>
      </c>
      <c r="BJ50" s="73">
        <f t="shared" si="99"/>
        <v>0</v>
      </c>
      <c r="BK50" s="73">
        <f t="shared" si="100"/>
        <v>0</v>
      </c>
      <c r="BL50" s="73">
        <f t="shared" si="101"/>
        <v>0</v>
      </c>
      <c r="BM50" s="73">
        <f t="shared" si="102"/>
        <v>0</v>
      </c>
      <c r="BN50" s="73">
        <f t="shared" si="103"/>
        <v>0</v>
      </c>
      <c r="BO50" s="73">
        <f t="shared" si="104"/>
        <v>0</v>
      </c>
      <c r="BP50" s="73">
        <f t="shared" si="105"/>
        <v>0</v>
      </c>
      <c r="BQ50" s="73">
        <f t="shared" si="106"/>
        <v>0</v>
      </c>
      <c r="BR50" s="73">
        <f t="shared" si="107"/>
        <v>0</v>
      </c>
      <c r="BS50" s="73">
        <f t="shared" si="108"/>
        <v>0</v>
      </c>
      <c r="BT50" s="73">
        <f t="shared" si="109"/>
        <v>0</v>
      </c>
      <c r="BU50" s="73">
        <f t="shared" si="110"/>
        <v>0</v>
      </c>
      <c r="BV50" s="73">
        <f t="shared" si="111"/>
        <v>0</v>
      </c>
      <c r="BW50" s="73">
        <f t="shared" si="112"/>
        <v>0</v>
      </c>
      <c r="BX50" s="73">
        <f t="shared" si="113"/>
        <v>0</v>
      </c>
      <c r="BY50" s="73">
        <f t="shared" si="114"/>
        <v>0</v>
      </c>
      <c r="BZ50" s="73">
        <f t="shared" si="115"/>
        <v>0</v>
      </c>
      <c r="CA50" s="73">
        <f t="shared" si="116"/>
        <v>0</v>
      </c>
      <c r="CB50" s="73"/>
      <c r="CC50" s="73"/>
      <c r="CD50" s="73">
        <f t="shared" si="117"/>
        <v>0</v>
      </c>
      <c r="CE50" s="71"/>
      <c r="CF50" s="74"/>
      <c r="CG50" s="74"/>
      <c r="CH50" s="74"/>
      <c r="CI50" s="72"/>
      <c r="CJ50" s="29"/>
      <c r="CK50" s="29"/>
      <c r="CL50" s="29"/>
      <c r="CM50" s="29"/>
      <c r="CN50" s="29"/>
      <c r="CO50" s="29"/>
      <c r="CP50" s="29"/>
      <c r="CQ50" s="29"/>
      <c r="CR50" s="29"/>
      <c r="CS50" s="29"/>
      <c r="CT50" s="29"/>
      <c r="CU50" s="29"/>
      <c r="CV50" s="29"/>
      <c r="CW50" s="29"/>
      <c r="CX50" s="29"/>
      <c r="CY50" s="29"/>
      <c r="CZ50" s="29"/>
      <c r="DA50" s="29"/>
      <c r="DB50" s="29"/>
      <c r="DC50" s="29"/>
    </row>
    <row r="51" spans="1:107" ht="15" customHeight="1">
      <c r="A51" s="1559" t="s">
        <v>30</v>
      </c>
      <c r="B51" s="1560"/>
      <c r="C51" s="599"/>
      <c r="D51" s="331">
        <f>SUM(D45:D50)</f>
        <v>0</v>
      </c>
      <c r="E51" s="332">
        <f>SUM(E45:E50)</f>
        <v>0</v>
      </c>
      <c r="F51" s="333">
        <f>SUM(F45:F50)</f>
        <v>0</v>
      </c>
      <c r="G51" s="333">
        <f>SUM(G45:G50)</f>
        <v>0</v>
      </c>
      <c r="H51" s="331">
        <f>SUM(H45:H50)</f>
        <v>0</v>
      </c>
      <c r="I51" s="332"/>
      <c r="J51" s="333">
        <f>SUM(J45:J50)</f>
        <v>0</v>
      </c>
      <c r="K51" s="333"/>
      <c r="L51" s="333"/>
      <c r="M51" s="333">
        <f>SUM(M45:M50)</f>
        <v>0</v>
      </c>
      <c r="N51" s="333"/>
      <c r="O51" s="333"/>
      <c r="P51" s="333">
        <f>SUM(P45:P50)</f>
        <v>0</v>
      </c>
      <c r="Q51" s="333">
        <f>SUM(Q45:Q50)</f>
        <v>0</v>
      </c>
      <c r="R51" s="333"/>
      <c r="S51" s="334">
        <f>SUM(S45:S50)</f>
        <v>0</v>
      </c>
      <c r="T51" s="75"/>
      <c r="U51" s="75"/>
      <c r="V51" s="75"/>
      <c r="W51" s="75"/>
      <c r="X51" s="75"/>
      <c r="Y51" s="75"/>
      <c r="Z51" s="75"/>
      <c r="AA51" s="640"/>
      <c r="AB51" s="622"/>
      <c r="AC51" s="642"/>
      <c r="AD51" s="642"/>
      <c r="AE51" s="642"/>
      <c r="AF51" s="642"/>
      <c r="AG51" s="642"/>
      <c r="AH51" s="642"/>
      <c r="AI51" s="642"/>
      <c r="AJ51" s="642"/>
      <c r="AK51" s="642"/>
      <c r="AL51" s="642"/>
      <c r="AM51" s="642"/>
      <c r="AN51" s="642"/>
      <c r="AO51" s="649"/>
      <c r="AP51" s="628"/>
      <c r="AQ51" s="228"/>
      <c r="AR51" s="629"/>
      <c r="AS51" s="629"/>
      <c r="AT51" s="629"/>
      <c r="AU51" s="629"/>
      <c r="AV51" s="629"/>
      <c r="AW51" s="629"/>
      <c r="AX51" s="629"/>
      <c r="AY51" s="629"/>
      <c r="AZ51" s="629"/>
      <c r="BA51" s="629"/>
      <c r="BB51" s="629"/>
      <c r="BC51" s="636"/>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1"/>
      <c r="CF51" s="74"/>
      <c r="CG51" s="74"/>
      <c r="CH51" s="74"/>
      <c r="CI51" s="72"/>
      <c r="CJ51" s="29"/>
      <c r="CK51" s="29"/>
      <c r="CL51" s="29"/>
      <c r="CM51" s="29"/>
      <c r="CN51" s="29"/>
      <c r="CO51" s="29"/>
      <c r="CP51" s="29"/>
      <c r="CQ51" s="29"/>
      <c r="CR51" s="29"/>
      <c r="CS51" s="29"/>
      <c r="CT51" s="29"/>
      <c r="CU51" s="29"/>
      <c r="CV51" s="29"/>
      <c r="CW51" s="29"/>
      <c r="CX51" s="29"/>
      <c r="CY51" s="29"/>
      <c r="CZ51" s="29"/>
      <c r="DA51" s="29"/>
      <c r="DB51" s="29"/>
      <c r="DC51" s="29"/>
    </row>
    <row r="52" spans="1:107" ht="15" customHeight="1" thickBot="1">
      <c r="A52" s="1555" t="s">
        <v>289</v>
      </c>
      <c r="B52" s="1556"/>
      <c r="C52" s="600"/>
      <c r="D52" s="172">
        <f>SUM(D30:D42)+SUM(D45:D50)</f>
        <v>0</v>
      </c>
      <c r="E52" s="238">
        <f>E43+E51</f>
        <v>0</v>
      </c>
      <c r="F52" s="238">
        <f>F43+F51</f>
        <v>0</v>
      </c>
      <c r="G52" s="238">
        <f>G43+G51</f>
        <v>0</v>
      </c>
      <c r="H52" s="172">
        <f>H43+H51</f>
        <v>0</v>
      </c>
      <c r="I52" s="329"/>
      <c r="J52" s="238">
        <f>J43+J51</f>
        <v>0</v>
      </c>
      <c r="K52" s="45"/>
      <c r="L52" s="46"/>
      <c r="M52" s="238">
        <f>M43+M51</f>
        <v>0</v>
      </c>
      <c r="N52" s="45"/>
      <c r="O52" s="46"/>
      <c r="P52" s="238">
        <f>P43+P51</f>
        <v>0</v>
      </c>
      <c r="Q52" s="238">
        <f>Q43+Q51</f>
        <v>0</v>
      </c>
      <c r="R52" s="45"/>
      <c r="S52" s="89">
        <f>S43+S51</f>
        <v>0</v>
      </c>
      <c r="T52" s="75"/>
      <c r="U52" s="75"/>
      <c r="V52" s="75"/>
      <c r="W52" s="75"/>
      <c r="X52" s="75"/>
      <c r="Y52" s="75"/>
      <c r="Z52" s="75"/>
      <c r="AA52" s="640"/>
      <c r="AB52" s="643" t="s">
        <v>6</v>
      </c>
      <c r="AC52" s="641">
        <f>SUM(AC45:AC50)</f>
        <v>6</v>
      </c>
      <c r="AD52" s="641">
        <f aca="true" t="shared" si="118" ref="AD52:AN52">SUM(AD45:AD50)</f>
        <v>6</v>
      </c>
      <c r="AE52" s="641">
        <f t="shared" si="118"/>
        <v>6</v>
      </c>
      <c r="AF52" s="641">
        <f t="shared" si="118"/>
        <v>6</v>
      </c>
      <c r="AG52" s="641">
        <f t="shared" si="118"/>
        <v>6</v>
      </c>
      <c r="AH52" s="641">
        <f t="shared" si="118"/>
        <v>6</v>
      </c>
      <c r="AI52" s="641">
        <f t="shared" si="118"/>
        <v>6</v>
      </c>
      <c r="AJ52" s="641">
        <f t="shared" si="118"/>
        <v>6</v>
      </c>
      <c r="AK52" s="641">
        <f t="shared" si="118"/>
        <v>6</v>
      </c>
      <c r="AL52" s="641">
        <f t="shared" si="118"/>
        <v>6</v>
      </c>
      <c r="AM52" s="641">
        <f t="shared" si="118"/>
        <v>6</v>
      </c>
      <c r="AN52" s="641">
        <f t="shared" si="118"/>
        <v>6</v>
      </c>
      <c r="AO52" s="649"/>
      <c r="AP52" s="625"/>
      <c r="AQ52" s="630" t="s">
        <v>6</v>
      </c>
      <c r="AR52" s="627">
        <f>SUM(AR45:AR50)</f>
        <v>6</v>
      </c>
      <c r="AS52" s="627">
        <f aca="true" t="shared" si="119" ref="AS52:BC52">SUM(AS45:AS50)</f>
        <v>0</v>
      </c>
      <c r="AT52" s="627">
        <f t="shared" si="119"/>
        <v>0</v>
      </c>
      <c r="AU52" s="627">
        <f t="shared" si="119"/>
        <v>0</v>
      </c>
      <c r="AV52" s="627">
        <f t="shared" si="119"/>
        <v>0</v>
      </c>
      <c r="AW52" s="627">
        <f t="shared" si="119"/>
        <v>0</v>
      </c>
      <c r="AX52" s="627">
        <f t="shared" si="119"/>
        <v>6</v>
      </c>
      <c r="AY52" s="627">
        <f t="shared" si="119"/>
        <v>0</v>
      </c>
      <c r="AZ52" s="627">
        <f t="shared" si="119"/>
        <v>0</v>
      </c>
      <c r="BA52" s="627">
        <f t="shared" si="119"/>
        <v>0</v>
      </c>
      <c r="BB52" s="627">
        <f t="shared" si="119"/>
        <v>0</v>
      </c>
      <c r="BC52" s="635">
        <f t="shared" si="119"/>
        <v>0</v>
      </c>
      <c r="BD52" s="196">
        <f>SUM(BD45:BD50)</f>
        <v>0</v>
      </c>
      <c r="BE52" s="196">
        <f aca="true" t="shared" si="120" ref="BE52:CD52">SUM(BE45:BE50)</f>
        <v>0</v>
      </c>
      <c r="BF52" s="196">
        <f t="shared" si="120"/>
        <v>0</v>
      </c>
      <c r="BG52" s="196">
        <f t="shared" si="120"/>
        <v>0</v>
      </c>
      <c r="BH52" s="196">
        <f t="shared" si="120"/>
        <v>0</v>
      </c>
      <c r="BI52" s="196">
        <f t="shared" si="120"/>
        <v>0</v>
      </c>
      <c r="BJ52" s="196">
        <f t="shared" si="120"/>
        <v>0</v>
      </c>
      <c r="BK52" s="196">
        <f t="shared" si="120"/>
        <v>0</v>
      </c>
      <c r="BL52" s="196">
        <f t="shared" si="120"/>
        <v>0</v>
      </c>
      <c r="BM52" s="196">
        <f t="shared" si="120"/>
        <v>0</v>
      </c>
      <c r="BN52" s="196">
        <f t="shared" si="120"/>
        <v>0</v>
      </c>
      <c r="BO52" s="196">
        <f t="shared" si="120"/>
        <v>0</v>
      </c>
      <c r="BP52" s="196">
        <f t="shared" si="120"/>
        <v>0</v>
      </c>
      <c r="BQ52" s="196">
        <f t="shared" si="120"/>
        <v>0</v>
      </c>
      <c r="BR52" s="196">
        <f t="shared" si="120"/>
        <v>0</v>
      </c>
      <c r="BS52" s="196">
        <f t="shared" si="120"/>
        <v>0</v>
      </c>
      <c r="BT52" s="196">
        <f t="shared" si="120"/>
        <v>0</v>
      </c>
      <c r="BU52" s="196">
        <f t="shared" si="120"/>
        <v>0</v>
      </c>
      <c r="BV52" s="196">
        <f t="shared" si="120"/>
        <v>0</v>
      </c>
      <c r="BW52" s="196">
        <f t="shared" si="120"/>
        <v>0</v>
      </c>
      <c r="BX52" s="196">
        <f t="shared" si="120"/>
        <v>0</v>
      </c>
      <c r="BY52" s="196">
        <f t="shared" si="120"/>
        <v>0</v>
      </c>
      <c r="BZ52" s="196">
        <f t="shared" si="120"/>
        <v>0</v>
      </c>
      <c r="CA52" s="196">
        <f t="shared" si="120"/>
        <v>0</v>
      </c>
      <c r="CB52" s="196">
        <f t="shared" si="120"/>
        <v>0</v>
      </c>
      <c r="CC52" s="196">
        <f t="shared" si="120"/>
        <v>0</v>
      </c>
      <c r="CD52" s="196">
        <f t="shared" si="120"/>
        <v>0</v>
      </c>
      <c r="CE52" s="71"/>
      <c r="CF52" s="74"/>
      <c r="CG52" s="74"/>
      <c r="CH52" s="74"/>
      <c r="CI52" s="72"/>
      <c r="CJ52" s="29"/>
      <c r="CK52" s="29"/>
      <c r="CL52" s="29"/>
      <c r="CM52" s="29"/>
      <c r="CN52" s="29"/>
      <c r="CO52" s="29"/>
      <c r="CP52" s="29"/>
      <c r="CQ52" s="29"/>
      <c r="CR52" s="29"/>
      <c r="CS52" s="29"/>
      <c r="CT52" s="29"/>
      <c r="CU52" s="29"/>
      <c r="CV52" s="29"/>
      <c r="CW52" s="29"/>
      <c r="CX52" s="29"/>
      <c r="CY52" s="29"/>
      <c r="CZ52" s="29"/>
      <c r="DA52" s="29"/>
      <c r="DB52" s="29"/>
      <c r="DC52" s="29"/>
    </row>
    <row r="53" spans="6:107" ht="14.25" customHeight="1" thickBot="1" thickTop="1">
      <c r="F53" s="6"/>
      <c r="G53" s="6"/>
      <c r="H53" s="6"/>
      <c r="I53" s="6"/>
      <c r="J53" s="6"/>
      <c r="K53" s="6"/>
      <c r="T53" s="75"/>
      <c r="U53" s="75"/>
      <c r="V53" s="75"/>
      <c r="W53" s="75"/>
      <c r="X53" s="75"/>
      <c r="Y53" s="75"/>
      <c r="Z53" s="75"/>
      <c r="AA53" s="640"/>
      <c r="AB53" s="622"/>
      <c r="AC53" s="622"/>
      <c r="AD53" s="622"/>
      <c r="AE53" s="622"/>
      <c r="AF53" s="622"/>
      <c r="AG53" s="622"/>
      <c r="AH53" s="622"/>
      <c r="AI53" s="622"/>
      <c r="AJ53" s="622"/>
      <c r="AK53" s="622"/>
      <c r="AL53" s="622"/>
      <c r="AM53" s="622"/>
      <c r="AN53" s="622"/>
      <c r="AO53" s="654"/>
      <c r="AP53" s="637"/>
      <c r="AQ53" s="228"/>
      <c r="AR53" s="228"/>
      <c r="AS53" s="228"/>
      <c r="AT53" s="228"/>
      <c r="AU53" s="228"/>
      <c r="AV53" s="228"/>
      <c r="AW53" s="228"/>
      <c r="AX53" s="228"/>
      <c r="AY53" s="228"/>
      <c r="AZ53" s="228"/>
      <c r="BA53" s="228"/>
      <c r="BB53" s="228"/>
      <c r="BC53" s="638"/>
      <c r="BD53" s="197">
        <f>BD44+BD52</f>
        <v>0</v>
      </c>
      <c r="BE53" s="197">
        <f aca="true" t="shared" si="121" ref="BE53:CA53">BE44+BE52</f>
        <v>0</v>
      </c>
      <c r="BF53" s="197">
        <f t="shared" si="121"/>
        <v>0</v>
      </c>
      <c r="BG53" s="197">
        <f t="shared" si="121"/>
        <v>0</v>
      </c>
      <c r="BH53" s="197">
        <f t="shared" si="121"/>
        <v>0</v>
      </c>
      <c r="BI53" s="197">
        <f t="shared" si="121"/>
        <v>0</v>
      </c>
      <c r="BJ53" s="197">
        <f t="shared" si="121"/>
        <v>0</v>
      </c>
      <c r="BK53" s="197">
        <f t="shared" si="121"/>
        <v>0</v>
      </c>
      <c r="BL53" s="197">
        <f t="shared" si="121"/>
        <v>0</v>
      </c>
      <c r="BM53" s="197">
        <f t="shared" si="121"/>
        <v>0</v>
      </c>
      <c r="BN53" s="197">
        <f t="shared" si="121"/>
        <v>0</v>
      </c>
      <c r="BO53" s="197">
        <f t="shared" si="121"/>
        <v>0</v>
      </c>
      <c r="BP53" s="197">
        <f t="shared" si="121"/>
        <v>0</v>
      </c>
      <c r="BQ53" s="197">
        <f t="shared" si="121"/>
        <v>0</v>
      </c>
      <c r="BR53" s="197">
        <f t="shared" si="121"/>
        <v>0</v>
      </c>
      <c r="BS53" s="197">
        <f t="shared" si="121"/>
        <v>0</v>
      </c>
      <c r="BT53" s="197">
        <f t="shared" si="121"/>
        <v>0</v>
      </c>
      <c r="BU53" s="197">
        <f t="shared" si="121"/>
        <v>0</v>
      </c>
      <c r="BV53" s="197">
        <f t="shared" si="121"/>
        <v>0</v>
      </c>
      <c r="BW53" s="197">
        <f t="shared" si="121"/>
        <v>0</v>
      </c>
      <c r="BX53" s="197">
        <f t="shared" si="121"/>
        <v>0</v>
      </c>
      <c r="BY53" s="197">
        <f t="shared" si="121"/>
        <v>0</v>
      </c>
      <c r="BZ53" s="197">
        <f t="shared" si="121"/>
        <v>0</v>
      </c>
      <c r="CA53" s="197">
        <f t="shared" si="121"/>
        <v>0</v>
      </c>
      <c r="CB53" s="197">
        <f>CB44+CB52</f>
        <v>0</v>
      </c>
      <c r="CC53" s="197">
        <f>CC44+CC52</f>
        <v>0</v>
      </c>
      <c r="CD53" s="197">
        <f>CD44+CD52</f>
        <v>0</v>
      </c>
      <c r="CE53" s="71"/>
      <c r="CF53" s="74"/>
      <c r="CG53" s="74"/>
      <c r="CH53" s="74"/>
      <c r="CI53" s="72"/>
      <c r="CJ53" s="29"/>
      <c r="CK53" s="29"/>
      <c r="CL53" s="29"/>
      <c r="CM53" s="29"/>
      <c r="CN53" s="29"/>
      <c r="CO53" s="29"/>
      <c r="CP53" s="29"/>
      <c r="CQ53" s="29"/>
      <c r="CR53" s="29"/>
      <c r="CS53" s="29"/>
      <c r="CT53" s="29"/>
      <c r="CU53" s="29"/>
      <c r="CV53" s="29"/>
      <c r="CW53" s="29"/>
      <c r="CX53" s="29"/>
      <c r="CY53" s="29"/>
      <c r="CZ53" s="29"/>
      <c r="DA53" s="29"/>
      <c r="DB53" s="29"/>
      <c r="DC53" s="29"/>
    </row>
    <row r="54" spans="1:107" ht="17.25" thickBot="1" thickTop="1">
      <c r="A54" s="655"/>
      <c r="B54" s="655"/>
      <c r="C54" s="655"/>
      <c r="D54" s="655"/>
      <c r="E54" s="655"/>
      <c r="F54" s="655"/>
      <c r="G54" s="655"/>
      <c r="H54" s="655"/>
      <c r="I54" s="655"/>
      <c r="J54" s="655"/>
      <c r="K54" s="655"/>
      <c r="L54" s="655"/>
      <c r="M54" s="655"/>
      <c r="N54" s="655"/>
      <c r="O54" s="655"/>
      <c r="P54" s="655"/>
      <c r="Q54" s="27"/>
      <c r="T54" s="75"/>
      <c r="U54" s="75"/>
      <c r="V54" s="75"/>
      <c r="W54" s="75"/>
      <c r="X54" s="75"/>
      <c r="Y54" s="75"/>
      <c r="Z54" s="75"/>
      <c r="AA54" s="844"/>
      <c r="AB54" s="845"/>
      <c r="AC54" s="845"/>
      <c r="AD54" s="845"/>
      <c r="AE54" s="845"/>
      <c r="AF54" s="845"/>
      <c r="AG54" s="845"/>
      <c r="AH54" s="845"/>
      <c r="AI54" s="845"/>
      <c r="AJ54" s="845"/>
      <c r="AK54" s="845"/>
      <c r="AL54" s="845"/>
      <c r="AM54" s="845"/>
      <c r="AN54" s="845"/>
      <c r="AO54" s="846"/>
      <c r="AP54" s="631"/>
      <c r="AQ54" s="632"/>
      <c r="AR54" s="632"/>
      <c r="AS54" s="632"/>
      <c r="AT54" s="632"/>
      <c r="AU54" s="632"/>
      <c r="AV54" s="632"/>
      <c r="AW54" s="632"/>
      <c r="AX54" s="632"/>
      <c r="AY54" s="632"/>
      <c r="AZ54" s="632"/>
      <c r="BA54" s="632"/>
      <c r="BB54" s="632"/>
      <c r="BC54" s="639"/>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1"/>
      <c r="CF54" s="74"/>
      <c r="CG54" s="74"/>
      <c r="CH54" s="74"/>
      <c r="CI54" s="72"/>
      <c r="CJ54" s="29"/>
      <c r="CK54" s="29"/>
      <c r="CL54" s="29"/>
      <c r="CM54" s="29"/>
      <c r="CN54" s="29"/>
      <c r="CO54" s="29"/>
      <c r="CP54" s="29"/>
      <c r="CQ54" s="29"/>
      <c r="CR54" s="29"/>
      <c r="CS54" s="29"/>
      <c r="CT54" s="29"/>
      <c r="CU54" s="29"/>
      <c r="CV54" s="29"/>
      <c r="CW54" s="29"/>
      <c r="CX54" s="29"/>
      <c r="CY54" s="29"/>
      <c r="CZ54" s="29"/>
      <c r="DA54" s="29"/>
      <c r="DB54" s="29"/>
      <c r="DC54" s="29"/>
    </row>
    <row r="55" spans="1:107" ht="12.75">
      <c r="A55" s="656"/>
      <c r="B55" s="656"/>
      <c r="C55" s="656"/>
      <c r="D55" s="656"/>
      <c r="E55" s="656"/>
      <c r="F55" s="656"/>
      <c r="G55" s="657"/>
      <c r="H55" s="656"/>
      <c r="I55" s="656"/>
      <c r="J55" s="656"/>
      <c r="K55" s="656"/>
      <c r="L55" s="656"/>
      <c r="M55" s="656"/>
      <c r="N55" s="1554"/>
      <c r="O55" s="1554"/>
      <c r="P55" s="1554"/>
      <c r="Q55" s="2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1"/>
      <c r="CF55" s="74"/>
      <c r="CG55" s="74"/>
      <c r="CH55" s="74"/>
      <c r="CI55" s="72"/>
      <c r="CJ55" s="29"/>
      <c r="CK55" s="29"/>
      <c r="CL55" s="29"/>
      <c r="CM55" s="29"/>
      <c r="CN55" s="29"/>
      <c r="CO55" s="29"/>
      <c r="CP55" s="29"/>
      <c r="CQ55" s="29"/>
      <c r="CR55" s="29"/>
      <c r="CS55" s="29"/>
      <c r="CT55" s="29"/>
      <c r="CU55" s="29"/>
      <c r="CV55" s="29"/>
      <c r="CW55" s="29"/>
      <c r="CX55" s="29"/>
      <c r="CY55" s="29"/>
      <c r="CZ55" s="29"/>
      <c r="DA55" s="29"/>
      <c r="DB55" s="29"/>
      <c r="DC55" s="29"/>
    </row>
    <row r="56" spans="1:107" ht="12.75">
      <c r="A56" s="656"/>
      <c r="B56" s="656"/>
      <c r="C56" s="656"/>
      <c r="D56" s="656"/>
      <c r="E56" s="656"/>
      <c r="F56" s="656"/>
      <c r="G56" s="658"/>
      <c r="H56" s="659"/>
      <c r="I56" s="659"/>
      <c r="J56" s="659"/>
      <c r="K56" s="659"/>
      <c r="L56" s="659"/>
      <c r="M56" s="659"/>
      <c r="N56" s="1549"/>
      <c r="O56" s="1549"/>
      <c r="P56" s="1549"/>
      <c r="Q56" s="26"/>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1"/>
      <c r="CF56" s="74"/>
      <c r="CG56" s="74"/>
      <c r="CH56" s="74"/>
      <c r="CI56" s="72"/>
      <c r="CJ56" s="29"/>
      <c r="CK56" s="29"/>
      <c r="CL56" s="29"/>
      <c r="CM56" s="29"/>
      <c r="CN56" s="29"/>
      <c r="CO56" s="29"/>
      <c r="CP56" s="29"/>
      <c r="CQ56" s="29"/>
      <c r="CR56" s="29"/>
      <c r="CS56" s="29"/>
      <c r="CT56" s="29"/>
      <c r="CU56" s="29"/>
      <c r="CV56" s="29"/>
      <c r="CW56" s="29"/>
      <c r="CX56" s="29"/>
      <c r="CY56" s="29"/>
      <c r="CZ56" s="29"/>
      <c r="DA56" s="29"/>
      <c r="DB56" s="29"/>
      <c r="DC56" s="29"/>
    </row>
    <row r="57" spans="1:107" ht="12.75">
      <c r="A57" s="656"/>
      <c r="B57" s="656"/>
      <c r="C57" s="656"/>
      <c r="D57" s="656"/>
      <c r="E57" s="656"/>
      <c r="F57" s="656"/>
      <c r="G57" s="658"/>
      <c r="H57" s="659"/>
      <c r="I57" s="659"/>
      <c r="J57" s="659"/>
      <c r="K57" s="659"/>
      <c r="L57" s="659"/>
      <c r="M57" s="659"/>
      <c r="N57" s="1549"/>
      <c r="O57" s="1549"/>
      <c r="P57" s="1549"/>
      <c r="Q57" s="26"/>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1"/>
      <c r="CF57" s="72"/>
      <c r="CG57" s="72"/>
      <c r="CH57" s="72"/>
      <c r="CI57" s="72"/>
      <c r="CJ57" s="29"/>
      <c r="CK57" s="29"/>
      <c r="CL57" s="29"/>
      <c r="CM57" s="29"/>
      <c r="CN57" s="29"/>
      <c r="CO57" s="29"/>
      <c r="CP57" s="29"/>
      <c r="CQ57" s="29"/>
      <c r="CR57" s="29"/>
      <c r="CS57" s="29"/>
      <c r="CT57" s="29"/>
      <c r="CU57" s="29"/>
      <c r="CV57" s="29"/>
      <c r="CW57" s="29"/>
      <c r="CX57" s="29"/>
      <c r="CY57" s="29"/>
      <c r="CZ57" s="29"/>
      <c r="DA57" s="29"/>
      <c r="DB57" s="29"/>
      <c r="DC57" s="29"/>
    </row>
    <row r="58" spans="20:107" ht="12.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2"/>
      <c r="CG58" s="72"/>
      <c r="CH58" s="72"/>
      <c r="CI58" s="72"/>
      <c r="CJ58" s="29"/>
      <c r="CK58" s="29"/>
      <c r="CL58" s="29"/>
      <c r="CM58" s="29"/>
      <c r="CN58" s="29"/>
      <c r="CO58" s="29"/>
      <c r="CP58" s="29"/>
      <c r="CQ58" s="29"/>
      <c r="CR58" s="29"/>
      <c r="CS58" s="29"/>
      <c r="CT58" s="29"/>
      <c r="CU58" s="29"/>
      <c r="CV58" s="29"/>
      <c r="CW58" s="29"/>
      <c r="CX58" s="29"/>
      <c r="CY58" s="29"/>
      <c r="CZ58" s="29"/>
      <c r="DA58" s="29"/>
      <c r="DB58" s="29"/>
      <c r="DC58" s="29"/>
    </row>
    <row r="59" spans="20:107" ht="12.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29"/>
      <c r="CK59" s="29"/>
      <c r="CL59" s="29"/>
      <c r="CM59" s="29"/>
      <c r="CN59" s="29"/>
      <c r="CO59" s="29"/>
      <c r="CP59" s="29"/>
      <c r="CQ59" s="29"/>
      <c r="CR59" s="29"/>
      <c r="CS59" s="29"/>
      <c r="CT59" s="29"/>
      <c r="CU59" s="29"/>
      <c r="CV59" s="29"/>
      <c r="CW59" s="29"/>
      <c r="CX59" s="29"/>
      <c r="CY59" s="29"/>
      <c r="CZ59" s="29"/>
      <c r="DA59" s="29"/>
      <c r="DB59" s="29"/>
      <c r="DC59" s="29"/>
    </row>
    <row r="60" spans="20:107" ht="12.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29"/>
      <c r="CK60" s="29"/>
      <c r="CL60" s="29"/>
      <c r="CM60" s="29"/>
      <c r="CN60" s="29"/>
      <c r="CO60" s="29"/>
      <c r="CP60" s="29"/>
      <c r="CQ60" s="29"/>
      <c r="CR60" s="29"/>
      <c r="CS60" s="29"/>
      <c r="CT60" s="29"/>
      <c r="CU60" s="29"/>
      <c r="CV60" s="29"/>
      <c r="CW60" s="29"/>
      <c r="CX60" s="29"/>
      <c r="CY60" s="29"/>
      <c r="CZ60" s="29"/>
      <c r="DA60" s="29"/>
      <c r="DB60" s="29"/>
      <c r="DC60" s="29"/>
    </row>
    <row r="61" spans="20:107" ht="12.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29"/>
      <c r="CK61" s="29"/>
      <c r="CL61" s="29"/>
      <c r="CM61" s="29"/>
      <c r="CN61" s="29"/>
      <c r="CO61" s="29"/>
      <c r="CP61" s="29"/>
      <c r="CQ61" s="29"/>
      <c r="CR61" s="29"/>
      <c r="CS61" s="29"/>
      <c r="CT61" s="29"/>
      <c r="CU61" s="29"/>
      <c r="CV61" s="29"/>
      <c r="CW61" s="29"/>
      <c r="CX61" s="29"/>
      <c r="CY61" s="29"/>
      <c r="CZ61" s="29"/>
      <c r="DA61" s="29"/>
      <c r="DB61" s="29"/>
      <c r="DC61" s="29"/>
    </row>
    <row r="62" spans="20:107" ht="12.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29"/>
      <c r="CK62" s="29"/>
      <c r="CL62" s="29"/>
      <c r="CM62" s="29"/>
      <c r="CN62" s="29"/>
      <c r="CO62" s="29"/>
      <c r="CP62" s="29"/>
      <c r="CQ62" s="29"/>
      <c r="CR62" s="29"/>
      <c r="CS62" s="29"/>
      <c r="CT62" s="29"/>
      <c r="CU62" s="29"/>
      <c r="CV62" s="29"/>
      <c r="CW62" s="29"/>
      <c r="CX62" s="29"/>
      <c r="CY62" s="29"/>
      <c r="CZ62" s="29"/>
      <c r="DA62" s="29"/>
      <c r="DB62" s="29"/>
      <c r="DC62" s="29"/>
    </row>
    <row r="63" spans="56:107" ht="12.75">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row>
    <row r="64" spans="56:107" ht="12.75">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row>
    <row r="65" spans="56:107" ht="12.75">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row>
    <row r="66" spans="56:107" ht="12.75">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row>
    <row r="67" spans="56:107" ht="12.75">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row>
    <row r="68" spans="56:107" ht="12.75">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row>
    <row r="69" spans="80:99" ht="12.75">
      <c r="CB69" s="29"/>
      <c r="CC69" s="29"/>
      <c r="CD69" s="29"/>
      <c r="CE69" s="29"/>
      <c r="CF69" s="29"/>
      <c r="CG69" s="29"/>
      <c r="CH69" s="29"/>
      <c r="CI69" s="29"/>
      <c r="CJ69" s="29"/>
      <c r="CK69" s="29"/>
      <c r="CL69" s="29"/>
      <c r="CM69" s="29"/>
      <c r="CN69" s="29"/>
      <c r="CO69" s="29"/>
      <c r="CP69" s="29"/>
      <c r="CQ69" s="29"/>
      <c r="CR69" s="29"/>
      <c r="CS69" s="29"/>
      <c r="CT69" s="29"/>
      <c r="CU69" s="29"/>
    </row>
    <row r="70" spans="80:99" ht="12.75">
      <c r="CB70" s="29"/>
      <c r="CC70" s="29"/>
      <c r="CD70" s="29"/>
      <c r="CE70" s="29"/>
      <c r="CF70" s="29"/>
      <c r="CG70" s="29"/>
      <c r="CH70" s="29"/>
      <c r="CI70" s="29"/>
      <c r="CJ70" s="29"/>
      <c r="CK70" s="29"/>
      <c r="CL70" s="29"/>
      <c r="CM70" s="29"/>
      <c r="CN70" s="29"/>
      <c r="CO70" s="29"/>
      <c r="CP70" s="29"/>
      <c r="CQ70" s="29"/>
      <c r="CR70" s="29"/>
      <c r="CS70" s="29"/>
      <c r="CT70" s="29"/>
      <c r="CU70" s="29"/>
    </row>
    <row r="71" spans="80:99" ht="12.75">
      <c r="CB71" s="29"/>
      <c r="CC71" s="29"/>
      <c r="CD71" s="29"/>
      <c r="CE71" s="29"/>
      <c r="CF71" s="29"/>
      <c r="CG71" s="29"/>
      <c r="CH71" s="29"/>
      <c r="CI71" s="29"/>
      <c r="CJ71" s="29"/>
      <c r="CK71" s="29"/>
      <c r="CL71" s="29"/>
      <c r="CM71" s="29"/>
      <c r="CN71" s="29"/>
      <c r="CO71" s="29"/>
      <c r="CP71" s="29"/>
      <c r="CQ71" s="29"/>
      <c r="CR71" s="29"/>
      <c r="CS71" s="29"/>
      <c r="CT71" s="29"/>
      <c r="CU71" s="29"/>
    </row>
    <row r="72" spans="80:99" ht="12.75">
      <c r="CB72" s="29"/>
      <c r="CC72" s="29"/>
      <c r="CD72" s="29"/>
      <c r="CE72" s="29"/>
      <c r="CF72" s="29"/>
      <c r="CG72" s="29"/>
      <c r="CH72" s="29"/>
      <c r="CI72" s="29"/>
      <c r="CJ72" s="29"/>
      <c r="CK72" s="29"/>
      <c r="CL72" s="29"/>
      <c r="CM72" s="29"/>
      <c r="CN72" s="29"/>
      <c r="CO72" s="29"/>
      <c r="CP72" s="29"/>
      <c r="CQ72" s="29"/>
      <c r="CR72" s="29"/>
      <c r="CS72" s="29"/>
      <c r="CT72" s="29"/>
      <c r="CU72" s="29"/>
    </row>
    <row r="73" spans="80:99" ht="12.75">
      <c r="CB73" s="29"/>
      <c r="CC73" s="29"/>
      <c r="CD73" s="29"/>
      <c r="CE73" s="29"/>
      <c r="CF73" s="29"/>
      <c r="CG73" s="29"/>
      <c r="CH73" s="29"/>
      <c r="CI73" s="29"/>
      <c r="CJ73" s="29"/>
      <c r="CK73" s="29"/>
      <c r="CL73" s="29"/>
      <c r="CM73" s="29"/>
      <c r="CN73" s="29"/>
      <c r="CO73" s="29"/>
      <c r="CP73" s="29"/>
      <c r="CQ73" s="29"/>
      <c r="CR73" s="29"/>
      <c r="CS73" s="29"/>
      <c r="CT73" s="29"/>
      <c r="CU73" s="29"/>
    </row>
    <row r="74" spans="80:99" ht="12.75">
      <c r="CB74" s="29"/>
      <c r="CC74" s="29"/>
      <c r="CD74" s="29"/>
      <c r="CE74" s="29"/>
      <c r="CF74" s="29"/>
      <c r="CG74" s="29"/>
      <c r="CH74" s="29"/>
      <c r="CI74" s="29"/>
      <c r="CJ74" s="29"/>
      <c r="CK74" s="29"/>
      <c r="CL74" s="29"/>
      <c r="CM74" s="29"/>
      <c r="CN74" s="29"/>
      <c r="CO74" s="29"/>
      <c r="CP74" s="29"/>
      <c r="CQ74" s="29"/>
      <c r="CR74" s="29"/>
      <c r="CS74" s="29"/>
      <c r="CT74" s="29"/>
      <c r="CU74" s="29"/>
    </row>
    <row r="75" spans="80:99" ht="12.75">
      <c r="CB75" s="29"/>
      <c r="CC75" s="29"/>
      <c r="CD75" s="29"/>
      <c r="CE75" s="29"/>
      <c r="CF75" s="29"/>
      <c r="CG75" s="29"/>
      <c r="CH75" s="29"/>
      <c r="CI75" s="29"/>
      <c r="CJ75" s="29"/>
      <c r="CK75" s="29"/>
      <c r="CL75" s="29"/>
      <c r="CM75" s="29"/>
      <c r="CN75" s="29"/>
      <c r="CO75" s="29"/>
      <c r="CP75" s="29"/>
      <c r="CQ75" s="29"/>
      <c r="CR75" s="29"/>
      <c r="CS75" s="29"/>
      <c r="CT75" s="29"/>
      <c r="CU75" s="29"/>
    </row>
    <row r="76" spans="80:99" ht="12.75">
      <c r="CB76" s="29"/>
      <c r="CC76" s="29"/>
      <c r="CD76" s="29"/>
      <c r="CE76" s="29"/>
      <c r="CF76" s="29"/>
      <c r="CG76" s="29"/>
      <c r="CH76" s="29"/>
      <c r="CI76" s="29"/>
      <c r="CJ76" s="29"/>
      <c r="CK76" s="29"/>
      <c r="CL76" s="29"/>
      <c r="CM76" s="29"/>
      <c r="CN76" s="29"/>
      <c r="CO76" s="29"/>
      <c r="CP76" s="29"/>
      <c r="CQ76" s="29"/>
      <c r="CR76" s="29"/>
      <c r="CS76" s="29"/>
      <c r="CT76" s="29"/>
      <c r="CU76" s="29"/>
    </row>
    <row r="77" spans="80:99" ht="12.75">
      <c r="CB77" s="29"/>
      <c r="CC77" s="29"/>
      <c r="CD77" s="29"/>
      <c r="CE77" s="29"/>
      <c r="CF77" s="29"/>
      <c r="CG77" s="29"/>
      <c r="CH77" s="29"/>
      <c r="CI77" s="29"/>
      <c r="CJ77" s="29"/>
      <c r="CK77" s="29"/>
      <c r="CL77" s="29"/>
      <c r="CM77" s="29"/>
      <c r="CN77" s="29"/>
      <c r="CO77" s="29"/>
      <c r="CP77" s="29"/>
      <c r="CQ77" s="29"/>
      <c r="CR77" s="29"/>
      <c r="CS77" s="29"/>
      <c r="CT77" s="29"/>
      <c r="CU77" s="29"/>
    </row>
    <row r="78" spans="80:99" ht="12.75">
      <c r="CB78" s="29"/>
      <c r="CC78" s="29"/>
      <c r="CD78" s="29"/>
      <c r="CE78" s="29"/>
      <c r="CF78" s="29"/>
      <c r="CG78" s="29"/>
      <c r="CH78" s="29"/>
      <c r="CI78" s="29"/>
      <c r="CJ78" s="29"/>
      <c r="CK78" s="29"/>
      <c r="CL78" s="29"/>
      <c r="CM78" s="29"/>
      <c r="CN78" s="29"/>
      <c r="CO78" s="29"/>
      <c r="CP78" s="29"/>
      <c r="CQ78" s="29"/>
      <c r="CR78" s="29"/>
      <c r="CS78" s="29"/>
      <c r="CT78" s="29"/>
      <c r="CU78" s="29"/>
    </row>
    <row r="79" spans="80:99" ht="12.75">
      <c r="CB79" s="29"/>
      <c r="CC79" s="29"/>
      <c r="CD79" s="29"/>
      <c r="CE79" s="29"/>
      <c r="CF79" s="29"/>
      <c r="CG79" s="29"/>
      <c r="CH79" s="29"/>
      <c r="CI79" s="29"/>
      <c r="CJ79" s="29"/>
      <c r="CK79" s="29"/>
      <c r="CL79" s="29"/>
      <c r="CM79" s="29"/>
      <c r="CN79" s="29"/>
      <c r="CO79" s="29"/>
      <c r="CP79" s="29"/>
      <c r="CQ79" s="29"/>
      <c r="CR79" s="29"/>
      <c r="CS79" s="29"/>
      <c r="CT79" s="29"/>
      <c r="CU79" s="29"/>
    </row>
    <row r="80" spans="80:99" ht="12.75">
      <c r="CB80" s="29"/>
      <c r="CC80" s="29"/>
      <c r="CD80" s="29"/>
      <c r="CE80" s="29"/>
      <c r="CF80" s="29"/>
      <c r="CG80" s="29"/>
      <c r="CH80" s="29"/>
      <c r="CI80" s="29"/>
      <c r="CJ80" s="29"/>
      <c r="CK80" s="29"/>
      <c r="CL80" s="29"/>
      <c r="CM80" s="29"/>
      <c r="CN80" s="29"/>
      <c r="CO80" s="29"/>
      <c r="CP80" s="29"/>
      <c r="CQ80" s="29"/>
      <c r="CR80" s="29"/>
      <c r="CS80" s="29"/>
      <c r="CT80" s="29"/>
      <c r="CU80" s="29"/>
    </row>
    <row r="81" spans="80:99" ht="12.75">
      <c r="CB81" s="29"/>
      <c r="CC81" s="29"/>
      <c r="CD81" s="29"/>
      <c r="CE81" s="29"/>
      <c r="CF81" s="29"/>
      <c r="CG81" s="29"/>
      <c r="CH81" s="29"/>
      <c r="CI81" s="29"/>
      <c r="CJ81" s="29"/>
      <c r="CK81" s="29"/>
      <c r="CL81" s="29"/>
      <c r="CM81" s="29"/>
      <c r="CN81" s="29"/>
      <c r="CO81" s="29"/>
      <c r="CP81" s="29"/>
      <c r="CQ81" s="29"/>
      <c r="CR81" s="29"/>
      <c r="CS81" s="29"/>
      <c r="CT81" s="29"/>
      <c r="CU81" s="29"/>
    </row>
    <row r="82" spans="80:99" ht="12.75">
      <c r="CB82" s="29"/>
      <c r="CC82" s="29"/>
      <c r="CD82" s="29"/>
      <c r="CE82" s="29"/>
      <c r="CF82" s="29"/>
      <c r="CG82" s="29"/>
      <c r="CH82" s="29"/>
      <c r="CI82" s="29"/>
      <c r="CJ82" s="29"/>
      <c r="CK82" s="29"/>
      <c r="CL82" s="29"/>
      <c r="CM82" s="29"/>
      <c r="CN82" s="29"/>
      <c r="CO82" s="29"/>
      <c r="CP82" s="29"/>
      <c r="CQ82" s="29"/>
      <c r="CR82" s="29"/>
      <c r="CS82" s="29"/>
      <c r="CT82" s="29"/>
      <c r="CU82" s="29"/>
    </row>
    <row r="83" spans="80:99" ht="12.75">
      <c r="CB83" s="29"/>
      <c r="CC83" s="29"/>
      <c r="CD83" s="29"/>
      <c r="CE83" s="29"/>
      <c r="CF83" s="29"/>
      <c r="CG83" s="29"/>
      <c r="CH83" s="29"/>
      <c r="CI83" s="29"/>
      <c r="CJ83" s="29"/>
      <c r="CK83" s="29"/>
      <c r="CL83" s="29"/>
      <c r="CM83" s="29"/>
      <c r="CN83" s="29"/>
      <c r="CO83" s="29"/>
      <c r="CP83" s="29"/>
      <c r="CQ83" s="29"/>
      <c r="CR83" s="29"/>
      <c r="CS83" s="29"/>
      <c r="CT83" s="29"/>
      <c r="CU83" s="29"/>
    </row>
    <row r="84" spans="80:99" ht="12.75">
      <c r="CB84" s="29"/>
      <c r="CC84" s="29"/>
      <c r="CD84" s="29"/>
      <c r="CE84" s="29"/>
      <c r="CF84" s="29"/>
      <c r="CG84" s="29"/>
      <c r="CH84" s="29"/>
      <c r="CI84" s="29"/>
      <c r="CJ84" s="29"/>
      <c r="CK84" s="29"/>
      <c r="CL84" s="29"/>
      <c r="CM84" s="29"/>
      <c r="CN84" s="29"/>
      <c r="CO84" s="29"/>
      <c r="CP84" s="29"/>
      <c r="CQ84" s="29"/>
      <c r="CR84" s="29"/>
      <c r="CS84" s="29"/>
      <c r="CT84" s="29"/>
      <c r="CU84" s="29"/>
    </row>
    <row r="85" spans="80:99" ht="12.75">
      <c r="CB85" s="29"/>
      <c r="CC85" s="29"/>
      <c r="CD85" s="29"/>
      <c r="CE85" s="29"/>
      <c r="CF85" s="29"/>
      <c r="CG85" s="29"/>
      <c r="CH85" s="29"/>
      <c r="CI85" s="29"/>
      <c r="CJ85" s="29"/>
      <c r="CK85" s="29"/>
      <c r="CL85" s="29"/>
      <c r="CM85" s="29"/>
      <c r="CN85" s="29"/>
      <c r="CO85" s="29"/>
      <c r="CP85" s="29"/>
      <c r="CQ85" s="29"/>
      <c r="CR85" s="29"/>
      <c r="CS85" s="29"/>
      <c r="CT85" s="29"/>
      <c r="CU85" s="29"/>
    </row>
    <row r="86" spans="80:99" ht="12.75">
      <c r="CB86" s="29"/>
      <c r="CC86" s="29"/>
      <c r="CD86" s="29"/>
      <c r="CE86" s="29"/>
      <c r="CF86" s="29"/>
      <c r="CG86" s="29"/>
      <c r="CH86" s="29"/>
      <c r="CI86" s="29"/>
      <c r="CJ86" s="29"/>
      <c r="CK86" s="29"/>
      <c r="CL86" s="29"/>
      <c r="CM86" s="29"/>
      <c r="CN86" s="29"/>
      <c r="CO86" s="29"/>
      <c r="CP86" s="29"/>
      <c r="CQ86" s="29"/>
      <c r="CR86" s="29"/>
      <c r="CS86" s="29"/>
      <c r="CT86" s="29"/>
      <c r="CU86" s="29"/>
    </row>
    <row r="87" spans="80:99" ht="12.75">
      <c r="CB87" s="29"/>
      <c r="CC87" s="29"/>
      <c r="CD87" s="29"/>
      <c r="CE87" s="29"/>
      <c r="CF87" s="29"/>
      <c r="CG87" s="29"/>
      <c r="CH87" s="29"/>
      <c r="CI87" s="29"/>
      <c r="CJ87" s="29"/>
      <c r="CK87" s="29"/>
      <c r="CL87" s="29"/>
      <c r="CM87" s="29"/>
      <c r="CN87" s="29"/>
      <c r="CO87" s="29"/>
      <c r="CP87" s="29"/>
      <c r="CQ87" s="29"/>
      <c r="CR87" s="29"/>
      <c r="CS87" s="29"/>
      <c r="CT87" s="29"/>
      <c r="CU87" s="29"/>
    </row>
    <row r="88" spans="80:99" ht="12.75">
      <c r="CB88" s="29"/>
      <c r="CC88" s="29"/>
      <c r="CD88" s="29"/>
      <c r="CE88" s="29"/>
      <c r="CF88" s="29"/>
      <c r="CG88" s="29"/>
      <c r="CH88" s="29"/>
      <c r="CI88" s="29"/>
      <c r="CJ88" s="29"/>
      <c r="CK88" s="29"/>
      <c r="CL88" s="29"/>
      <c r="CM88" s="29"/>
      <c r="CN88" s="29"/>
      <c r="CO88" s="29"/>
      <c r="CP88" s="29"/>
      <c r="CQ88" s="29"/>
      <c r="CR88" s="29"/>
      <c r="CS88" s="29"/>
      <c r="CT88" s="29"/>
      <c r="CU88" s="29"/>
    </row>
    <row r="89" spans="80:99" ht="12.75">
      <c r="CB89" s="29"/>
      <c r="CC89" s="29"/>
      <c r="CD89" s="29"/>
      <c r="CE89" s="29"/>
      <c r="CF89" s="29"/>
      <c r="CG89" s="29"/>
      <c r="CH89" s="29"/>
      <c r="CI89" s="29"/>
      <c r="CJ89" s="29"/>
      <c r="CK89" s="29"/>
      <c r="CL89" s="29"/>
      <c r="CM89" s="29"/>
      <c r="CN89" s="29"/>
      <c r="CO89" s="29"/>
      <c r="CP89" s="29"/>
      <c r="CQ89" s="29"/>
      <c r="CR89" s="29"/>
      <c r="CS89" s="29"/>
      <c r="CT89" s="29"/>
      <c r="CU89" s="29"/>
    </row>
    <row r="90" spans="80:99" ht="12.75">
      <c r="CB90" s="29"/>
      <c r="CC90" s="29"/>
      <c r="CD90" s="29"/>
      <c r="CE90" s="29"/>
      <c r="CF90" s="29"/>
      <c r="CG90" s="29"/>
      <c r="CH90" s="29"/>
      <c r="CI90" s="29"/>
      <c r="CJ90" s="29"/>
      <c r="CK90" s="29"/>
      <c r="CL90" s="29"/>
      <c r="CM90" s="29"/>
      <c r="CN90" s="29"/>
      <c r="CO90" s="29"/>
      <c r="CP90" s="29"/>
      <c r="CQ90" s="29"/>
      <c r="CR90" s="29"/>
      <c r="CS90" s="29"/>
      <c r="CT90" s="29"/>
      <c r="CU90" s="29"/>
    </row>
  </sheetData>
  <sheetProtection password="C356" sheet="1" objects="1" scenarios="1"/>
  <mergeCells count="110">
    <mergeCell ref="A1:B1"/>
    <mergeCell ref="Q23:S23"/>
    <mergeCell ref="Q20:S20"/>
    <mergeCell ref="A22:B22"/>
    <mergeCell ref="A20:B20"/>
    <mergeCell ref="A21:B21"/>
    <mergeCell ref="Q21:S21"/>
    <mergeCell ref="Q22:S22"/>
    <mergeCell ref="O17:O18"/>
    <mergeCell ref="Q17:S18"/>
    <mergeCell ref="I1:L1"/>
    <mergeCell ref="L17:M18"/>
    <mergeCell ref="N17:N18"/>
    <mergeCell ref="L8:M9"/>
    <mergeCell ref="I4:I5"/>
    <mergeCell ref="L7:S7"/>
    <mergeCell ref="R5:S5"/>
    <mergeCell ref="L10:M10"/>
    <mergeCell ref="N8:N9"/>
    <mergeCell ref="P8:Q8"/>
    <mergeCell ref="L20:M20"/>
    <mergeCell ref="R8:R9"/>
    <mergeCell ref="Q19:S19"/>
    <mergeCell ref="L19:M19"/>
    <mergeCell ref="P17:P18"/>
    <mergeCell ref="S8:S9"/>
    <mergeCell ref="O8:O9"/>
    <mergeCell ref="L14:M14"/>
    <mergeCell ref="L16:S16"/>
    <mergeCell ref="L13:M13"/>
    <mergeCell ref="A35:B35"/>
    <mergeCell ref="A6:B6"/>
    <mergeCell ref="A7:B7"/>
    <mergeCell ref="A8:B8"/>
    <mergeCell ref="A9:B9"/>
    <mergeCell ref="A16:B16"/>
    <mergeCell ref="A17:B17"/>
    <mergeCell ref="A10:B10"/>
    <mergeCell ref="A30:B30"/>
    <mergeCell ref="A31:B31"/>
    <mergeCell ref="L21:M21"/>
    <mergeCell ref="A33:B33"/>
    <mergeCell ref="A43:B43"/>
    <mergeCell ref="A41:B41"/>
    <mergeCell ref="A39:B39"/>
    <mergeCell ref="A42:B42"/>
    <mergeCell ref="A34:B34"/>
    <mergeCell ref="A27:B28"/>
    <mergeCell ref="A32:B32"/>
    <mergeCell ref="A29:B29"/>
    <mergeCell ref="A40:B40"/>
    <mergeCell ref="N55:P55"/>
    <mergeCell ref="A45:B45"/>
    <mergeCell ref="A52:B52"/>
    <mergeCell ref="A46:B46"/>
    <mergeCell ref="A44:B44"/>
    <mergeCell ref="A48:B48"/>
    <mergeCell ref="A49:B49"/>
    <mergeCell ref="A50:B50"/>
    <mergeCell ref="A51:B51"/>
    <mergeCell ref="BT28:BU28"/>
    <mergeCell ref="BV28:BW28"/>
    <mergeCell ref="N57:P57"/>
    <mergeCell ref="N56:P56"/>
    <mergeCell ref="A14:B14"/>
    <mergeCell ref="A15:B15"/>
    <mergeCell ref="A47:B47"/>
    <mergeCell ref="A36:B36"/>
    <mergeCell ref="A37:B37"/>
    <mergeCell ref="A38:B38"/>
    <mergeCell ref="BD28:BE28"/>
    <mergeCell ref="BF28:BG28"/>
    <mergeCell ref="BH28:BI28"/>
    <mergeCell ref="BJ28:BK28"/>
    <mergeCell ref="BX28:BY28"/>
    <mergeCell ref="BZ28:CA28"/>
    <mergeCell ref="BL28:BM28"/>
    <mergeCell ref="BN28:BO28"/>
    <mergeCell ref="BP28:BQ28"/>
    <mergeCell ref="BR28:BS28"/>
    <mergeCell ref="AP27:BC27"/>
    <mergeCell ref="AA27:AO27"/>
    <mergeCell ref="C27:C28"/>
    <mergeCell ref="D27:D28"/>
    <mergeCell ref="R27:R28"/>
    <mergeCell ref="S27:S28"/>
    <mergeCell ref="AR28:BC28"/>
    <mergeCell ref="AC28:AO28"/>
    <mergeCell ref="I27:Q27"/>
    <mergeCell ref="E27:H27"/>
    <mergeCell ref="J26:K26"/>
    <mergeCell ref="A11:B11"/>
    <mergeCell ref="L11:M11"/>
    <mergeCell ref="L12:M12"/>
    <mergeCell ref="L22:M22"/>
    <mergeCell ref="L23:M23"/>
    <mergeCell ref="A18:B18"/>
    <mergeCell ref="A19:B19"/>
    <mergeCell ref="A12:B12"/>
    <mergeCell ref="A13:B13"/>
    <mergeCell ref="R4:S4"/>
    <mergeCell ref="L4:M4"/>
    <mergeCell ref="A3:I3"/>
    <mergeCell ref="H4:H5"/>
    <mergeCell ref="F4:G4"/>
    <mergeCell ref="A4:B5"/>
    <mergeCell ref="D4:D5"/>
    <mergeCell ref="C4:C5"/>
    <mergeCell ref="E4:E5"/>
    <mergeCell ref="L5:M5"/>
  </mergeCells>
  <dataValidations count="3">
    <dataValidation type="list" allowBlank="1" showInputMessage="1" showErrorMessage="1" sqref="K45:K50 N30:N42 K30:K42 N45:N50">
      <formula1>$AW$1:$AW$4</formula1>
    </dataValidation>
    <dataValidation type="list" allowBlank="1" showInputMessage="1" showErrorMessage="1" sqref="O45:O50 L45:L50 L30:L42 O30:O42">
      <formula1>$AX$1:$AX$12</formula1>
    </dataValidation>
    <dataValidation type="date" allowBlank="1" showInputMessage="1" showErrorMessage="1" prompt="Enter date in following format:&#10;Jan 30, 2000&#10;" sqref="R30:R42 R44:R50">
      <formula1>1</formula1>
      <formula2>73415</formula2>
    </dataValidation>
  </dataValidations>
  <printOptions horizontalCentered="1"/>
  <pageMargins left="0.25" right="0.25" top="0.51" bottom="0.5" header="0.5" footer="0.25"/>
  <pageSetup fitToHeight="1" fitToWidth="1" horizontalDpi="300" verticalDpi="300" orientation="landscape" scale="65" r:id="rId3"/>
  <headerFooter alignWithMargins="0">
    <oddFooter>&amp;L&amp;D&amp;CPage &amp;P of &amp;N&amp;RManitoba Agriculture, Food and Rural Initiatives
&amp;"Arial,Italic"Farm Management</oddFooter>
  </headerFooter>
  <legacyDrawing r:id="rId2"/>
</worksheet>
</file>

<file path=xl/worksheets/sheet6.xml><?xml version="1.0" encoding="utf-8"?>
<worksheet xmlns="http://schemas.openxmlformats.org/spreadsheetml/2006/main" xmlns:r="http://schemas.openxmlformats.org/officeDocument/2006/relationships">
  <sheetPr codeName="Sheet81">
    <pageSetUpPr fitToPage="1"/>
  </sheetPr>
  <dimension ref="A1:I65"/>
  <sheetViews>
    <sheetView showGridLines="0" showZeros="0" zoomScalePageLayoutView="0" workbookViewId="0" topLeftCell="A1">
      <pane ySplit="4" topLeftCell="A5" activePane="bottomLeft" state="frozen"/>
      <selection pane="topLeft" activeCell="A1" sqref="A1"/>
      <selection pane="bottomLeft" activeCell="B21" sqref="B21:C21"/>
    </sheetView>
  </sheetViews>
  <sheetFormatPr defaultColWidth="9.140625" defaultRowHeight="12.75"/>
  <cols>
    <col min="1" max="1" width="3.421875" style="6" customWidth="1"/>
    <col min="2" max="2" width="25.7109375" style="6" customWidth="1"/>
    <col min="3" max="3" width="10.7109375" style="6" customWidth="1"/>
    <col min="4" max="4" width="12.7109375" style="6" customWidth="1"/>
    <col min="5" max="5" width="2.7109375" style="6" customWidth="1"/>
    <col min="6" max="6" width="25.7109375" style="6" customWidth="1"/>
    <col min="7" max="7" width="10.7109375" style="6" customWidth="1"/>
    <col min="8" max="8" width="12.7109375" style="6" customWidth="1"/>
    <col min="9" max="16384" width="9.140625" style="6" customWidth="1"/>
  </cols>
  <sheetData>
    <row r="1" spans="1:9" ht="16.5" customHeight="1">
      <c r="A1" s="106"/>
      <c r="B1" s="1642" t="s">
        <v>157</v>
      </c>
      <c r="C1" s="1643"/>
      <c r="D1" s="1643"/>
      <c r="E1" s="1643"/>
      <c r="F1" s="1643"/>
      <c r="G1" s="1643"/>
      <c r="H1" s="1644"/>
      <c r="I1" s="106"/>
    </row>
    <row r="2" spans="1:9" ht="17.25" customHeight="1">
      <c r="A2" s="106"/>
      <c r="B2" s="1030" t="str">
        <f>'Pro-Forma NW'!F62</f>
        <v> </v>
      </c>
      <c r="C2" s="1648">
        <f>Cover!C11</f>
        <v>0</v>
      </c>
      <c r="D2" s="1648"/>
      <c r="E2" s="1648"/>
      <c r="F2" s="1648"/>
      <c r="G2" s="327"/>
      <c r="H2" s="2"/>
      <c r="I2" s="106"/>
    </row>
    <row r="3" spans="1:9" s="13" customFormat="1" ht="15" customHeight="1" thickBot="1">
      <c r="A3" s="107"/>
      <c r="B3" s="1645" t="s">
        <v>191</v>
      </c>
      <c r="C3" s="1646"/>
      <c r="D3" s="1646"/>
      <c r="E3" s="1647">
        <f>Cover!C8</f>
        <v>0</v>
      </c>
      <c r="F3" s="1647"/>
      <c r="G3" s="1647"/>
      <c r="H3" s="187"/>
      <c r="I3" s="107"/>
    </row>
    <row r="4" spans="1:9" ht="26.25" customHeight="1" thickTop="1">
      <c r="A4" s="106"/>
      <c r="B4" s="1635" t="s">
        <v>27</v>
      </c>
      <c r="C4" s="1636"/>
      <c r="D4" s="1637"/>
      <c r="E4" s="108"/>
      <c r="F4" s="1635" t="s">
        <v>104</v>
      </c>
      <c r="G4" s="1636"/>
      <c r="H4" s="1637"/>
      <c r="I4" s="106"/>
    </row>
    <row r="5" spans="1:9" ht="12.75">
      <c r="A5" s="106"/>
      <c r="B5" s="206"/>
      <c r="D5" s="207"/>
      <c r="E5" s="112"/>
      <c r="F5" s="206"/>
      <c r="H5" s="207"/>
      <c r="I5" s="106"/>
    </row>
    <row r="6" spans="1:9" ht="19.5" customHeight="1">
      <c r="A6" s="106"/>
      <c r="B6" s="208" t="s">
        <v>42</v>
      </c>
      <c r="D6" s="191"/>
      <c r="E6" s="112"/>
      <c r="F6" s="208" t="s">
        <v>42</v>
      </c>
      <c r="H6" s="191"/>
      <c r="I6" s="106"/>
    </row>
    <row r="7" spans="1:9" ht="12.75">
      <c r="A7" s="106"/>
      <c r="B7" s="1632" t="s">
        <v>33</v>
      </c>
      <c r="C7" s="1415"/>
      <c r="D7" s="115">
        <f>Inventory!I40</f>
        <v>0</v>
      </c>
      <c r="E7" s="106"/>
      <c r="F7" s="1632" t="s">
        <v>491</v>
      </c>
      <c r="G7" s="1415"/>
      <c r="H7" s="115">
        <f>Debt!P5</f>
        <v>0</v>
      </c>
      <c r="I7" s="106"/>
    </row>
    <row r="8" spans="1:9" ht="12.75">
      <c r="A8" s="106"/>
      <c r="B8" s="1632" t="s">
        <v>16</v>
      </c>
      <c r="C8" s="1415"/>
      <c r="D8" s="115">
        <f>Inventory!D71</f>
        <v>0</v>
      </c>
      <c r="E8" s="106"/>
      <c r="F8" s="1632" t="s">
        <v>34</v>
      </c>
      <c r="G8" s="1415"/>
      <c r="H8" s="115">
        <f>Debt!E23</f>
        <v>0</v>
      </c>
      <c r="I8" s="106"/>
    </row>
    <row r="9" spans="1:9" ht="12.75">
      <c r="A9" s="106"/>
      <c r="B9" s="1632" t="s">
        <v>24</v>
      </c>
      <c r="C9" s="1415"/>
      <c r="D9" s="115">
        <f>Inventory!E61</f>
        <v>0</v>
      </c>
      <c r="E9" s="106"/>
      <c r="F9" s="1632" t="s">
        <v>162</v>
      </c>
      <c r="G9" s="1415"/>
      <c r="H9" s="115">
        <f>Debt!O14</f>
        <v>0</v>
      </c>
      <c r="I9" s="106"/>
    </row>
    <row r="10" spans="1:9" ht="12.75">
      <c r="A10" s="106"/>
      <c r="B10" s="1632" t="s">
        <v>130</v>
      </c>
      <c r="C10" s="1415"/>
      <c r="D10" s="115">
        <f>Inventory!E36</f>
        <v>0</v>
      </c>
      <c r="E10" s="106"/>
      <c r="F10" s="1632" t="s">
        <v>105</v>
      </c>
      <c r="G10" s="1415"/>
      <c r="H10" s="115">
        <f>SUM(Debt!F30:F42)+SUM(Debt!F45:F50)</f>
        <v>0</v>
      </c>
      <c r="I10" s="106"/>
    </row>
    <row r="11" spans="1:9" ht="12.75">
      <c r="A11" s="106"/>
      <c r="B11" s="1632" t="s">
        <v>25</v>
      </c>
      <c r="C11" s="1415"/>
      <c r="D11" s="115">
        <f>Inventory!H27</f>
        <v>0</v>
      </c>
      <c r="E11" s="106"/>
      <c r="F11" s="1632" t="s">
        <v>291</v>
      </c>
      <c r="G11" s="1415"/>
      <c r="H11" s="115">
        <f>Debt!G52</f>
        <v>0</v>
      </c>
      <c r="I11" s="106"/>
    </row>
    <row r="12" spans="1:9" ht="12.75">
      <c r="A12" s="106"/>
      <c r="B12" s="1632" t="s">
        <v>12</v>
      </c>
      <c r="C12" s="1415"/>
      <c r="D12" s="115">
        <f>Inventory!H36</f>
        <v>0</v>
      </c>
      <c r="E12" s="106"/>
      <c r="F12" s="1632" t="s">
        <v>238</v>
      </c>
      <c r="G12" s="1415"/>
      <c r="H12" s="115">
        <f>H32</f>
        <v>0</v>
      </c>
      <c r="I12" s="106"/>
    </row>
    <row r="13" spans="1:9" ht="12.75">
      <c r="A13" s="106"/>
      <c r="B13" s="1632" t="s">
        <v>440</v>
      </c>
      <c r="C13" s="1415"/>
      <c r="D13" s="115">
        <f>Inventory!I41</f>
        <v>0</v>
      </c>
      <c r="E13" s="106"/>
      <c r="F13" s="1632" t="s">
        <v>239</v>
      </c>
      <c r="G13" s="1415"/>
      <c r="H13" s="115">
        <f>H42</f>
        <v>0</v>
      </c>
      <c r="I13" s="106"/>
    </row>
    <row r="14" spans="1:9" ht="12.75">
      <c r="A14" s="106"/>
      <c r="B14" s="1632" t="s">
        <v>456</v>
      </c>
      <c r="C14" s="1415"/>
      <c r="D14" s="115">
        <f>Inventory!I42</f>
        <v>0</v>
      </c>
      <c r="E14" s="106"/>
      <c r="F14" s="743"/>
      <c r="G14" s="543"/>
      <c r="H14" s="118"/>
      <c r="I14" s="106"/>
    </row>
    <row r="15" spans="1:9" ht="12.75">
      <c r="A15" s="106"/>
      <c r="B15" s="1632" t="s">
        <v>35</v>
      </c>
      <c r="C15" s="1415"/>
      <c r="D15" s="118">
        <f>Proposal!D12</f>
        <v>0</v>
      </c>
      <c r="E15" s="106"/>
      <c r="F15" s="1632"/>
      <c r="G15" s="1415"/>
      <c r="H15" s="120"/>
      <c r="I15" s="106"/>
    </row>
    <row r="16" spans="1:9" ht="12.75">
      <c r="A16" s="106"/>
      <c r="B16" s="1631" t="s">
        <v>39</v>
      </c>
      <c r="C16" s="1415"/>
      <c r="D16" s="122">
        <f>SUM(D7:D15)</f>
        <v>0</v>
      </c>
      <c r="E16" s="106"/>
      <c r="F16" s="1631" t="s">
        <v>43</v>
      </c>
      <c r="G16" s="1415"/>
      <c r="H16" s="122">
        <f>SUM(H7:H15)</f>
        <v>0</v>
      </c>
      <c r="I16" s="106"/>
    </row>
    <row r="17" spans="1:9" ht="19.5" customHeight="1">
      <c r="A17" s="106"/>
      <c r="B17" s="208" t="s">
        <v>40</v>
      </c>
      <c r="D17" s="188"/>
      <c r="E17" s="106"/>
      <c r="F17" s="208" t="s">
        <v>40</v>
      </c>
      <c r="H17" s="188"/>
      <c r="I17" s="106"/>
    </row>
    <row r="18" spans="1:9" ht="12.75">
      <c r="A18" s="106"/>
      <c r="B18" s="1632" t="s">
        <v>13</v>
      </c>
      <c r="C18" s="1415"/>
      <c r="D18" s="115">
        <f>'Land, Bldg, Eq.'!F151</f>
        <v>0</v>
      </c>
      <c r="E18" s="106"/>
      <c r="F18" s="1628">
        <f>Debt!A30</f>
        <v>0</v>
      </c>
      <c r="G18" s="1415"/>
      <c r="H18" s="115">
        <f>Debt!E30</f>
        <v>0</v>
      </c>
      <c r="I18" s="106"/>
    </row>
    <row r="19" spans="1:9" ht="12.75">
      <c r="A19" s="106"/>
      <c r="B19" s="1632" t="s">
        <v>14</v>
      </c>
      <c r="C19" s="1415"/>
      <c r="D19" s="115">
        <f>Inventory!E47</f>
        <v>0</v>
      </c>
      <c r="E19" s="106"/>
      <c r="F19" s="1628">
        <f>Debt!A31</f>
        <v>0</v>
      </c>
      <c r="G19" s="1415"/>
      <c r="H19" s="115">
        <f>Debt!E31</f>
        <v>0</v>
      </c>
      <c r="I19" s="106"/>
    </row>
    <row r="20" spans="1:9" ht="12.75">
      <c r="A20" s="106"/>
      <c r="B20" s="1632" t="s">
        <v>559</v>
      </c>
      <c r="C20" s="1415"/>
      <c r="D20" s="115">
        <f>Inventory!I49</f>
        <v>0</v>
      </c>
      <c r="E20" s="106"/>
      <c r="F20" s="1628">
        <f>Debt!A32</f>
        <v>0</v>
      </c>
      <c r="G20" s="1415"/>
      <c r="H20" s="115">
        <f>Debt!E32</f>
        <v>0</v>
      </c>
      <c r="I20" s="106"/>
    </row>
    <row r="21" spans="1:9" ht="12.75">
      <c r="A21" s="106"/>
      <c r="B21" s="1632" t="s">
        <v>11</v>
      </c>
      <c r="C21" s="1415"/>
      <c r="D21" s="115">
        <f>Inventory!I50</f>
        <v>0</v>
      </c>
      <c r="E21" s="106"/>
      <c r="F21" s="1628">
        <f>Debt!A33</f>
        <v>0</v>
      </c>
      <c r="G21" s="1415"/>
      <c r="H21" s="115">
        <f>Debt!E33</f>
        <v>0</v>
      </c>
      <c r="I21" s="106"/>
    </row>
    <row r="22" spans="1:9" ht="12.75">
      <c r="A22" s="106"/>
      <c r="B22" s="1632" t="s">
        <v>441</v>
      </c>
      <c r="C22" s="1415"/>
      <c r="D22" s="115">
        <f>Inventory!I51</f>
        <v>0</v>
      </c>
      <c r="E22" s="106"/>
      <c r="F22" s="1628">
        <f>Debt!A34</f>
        <v>0</v>
      </c>
      <c r="G22" s="1415"/>
      <c r="H22" s="115">
        <f>Debt!E34</f>
        <v>0</v>
      </c>
      <c r="I22" s="106"/>
    </row>
    <row r="23" spans="1:9" ht="12.75">
      <c r="A23" s="106"/>
      <c r="B23" s="1632" t="s">
        <v>36</v>
      </c>
      <c r="C23" s="1415"/>
      <c r="D23" s="115">
        <f>Proposal!D21</f>
        <v>0</v>
      </c>
      <c r="E23" s="106"/>
      <c r="F23" s="1628">
        <f>Debt!A35</f>
        <v>0</v>
      </c>
      <c r="G23" s="1415"/>
      <c r="H23" s="115">
        <f>Debt!E35</f>
        <v>0</v>
      </c>
      <c r="I23" s="106"/>
    </row>
    <row r="24" spans="1:9" ht="12.75">
      <c r="A24" s="106"/>
      <c r="B24" s="1638"/>
      <c r="C24" s="1415"/>
      <c r="D24" s="115"/>
      <c r="E24" s="106"/>
      <c r="F24" s="1628">
        <f>Debt!A36</f>
        <v>0</v>
      </c>
      <c r="G24" s="1415"/>
      <c r="H24" s="115">
        <f>Debt!E36</f>
        <v>0</v>
      </c>
      <c r="I24" s="106"/>
    </row>
    <row r="25" spans="1:9" ht="12.75">
      <c r="A25" s="106"/>
      <c r="B25" s="1638"/>
      <c r="C25" s="1415"/>
      <c r="D25" s="115"/>
      <c r="E25" s="106"/>
      <c r="F25" s="1628">
        <f>Debt!A37</f>
        <v>0</v>
      </c>
      <c r="G25" s="1415"/>
      <c r="H25" s="115">
        <f>Debt!E37</f>
        <v>0</v>
      </c>
      <c r="I25" s="106"/>
    </row>
    <row r="26" spans="1:9" ht="12.75">
      <c r="A26" s="106"/>
      <c r="B26" s="1638"/>
      <c r="C26" s="1415"/>
      <c r="D26" s="115"/>
      <c r="E26" s="106"/>
      <c r="F26" s="1628">
        <f>Debt!A38</f>
        <v>0</v>
      </c>
      <c r="G26" s="1415"/>
      <c r="H26" s="115">
        <f>Debt!E38</f>
        <v>0</v>
      </c>
      <c r="I26" s="106"/>
    </row>
    <row r="27" spans="1:9" ht="12.75">
      <c r="A27" s="106"/>
      <c r="B27" s="1638"/>
      <c r="C27" s="1415"/>
      <c r="D27" s="115"/>
      <c r="E27" s="106"/>
      <c r="F27" s="1628">
        <f>Debt!A39</f>
        <v>0</v>
      </c>
      <c r="G27" s="1415"/>
      <c r="H27" s="115">
        <f>Debt!E39</f>
        <v>0</v>
      </c>
      <c r="I27" s="106"/>
    </row>
    <row r="28" spans="1:9" ht="12.75">
      <c r="A28" s="106"/>
      <c r="B28" s="1638"/>
      <c r="C28" s="1415"/>
      <c r="D28" s="115"/>
      <c r="E28" s="106"/>
      <c r="F28" s="1628">
        <f>Debt!A40</f>
        <v>0</v>
      </c>
      <c r="G28" s="1415"/>
      <c r="H28" s="115">
        <f>Debt!E40</f>
        <v>0</v>
      </c>
      <c r="I28" s="106"/>
    </row>
    <row r="29" spans="1:9" ht="12.75">
      <c r="A29" s="106"/>
      <c r="B29" s="1638"/>
      <c r="C29" s="1415"/>
      <c r="D29" s="115"/>
      <c r="E29" s="106"/>
      <c r="F29" s="1628">
        <f>Debt!A41</f>
        <v>0</v>
      </c>
      <c r="G29" s="1415"/>
      <c r="H29" s="115">
        <f>Debt!E41</f>
        <v>0</v>
      </c>
      <c r="I29" s="106"/>
    </row>
    <row r="30" spans="1:9" ht="12.75">
      <c r="A30" s="106"/>
      <c r="B30" s="1638"/>
      <c r="C30" s="1415"/>
      <c r="D30" s="115"/>
      <c r="E30" s="106"/>
      <c r="F30" s="1628">
        <f>Debt!A42</f>
        <v>0</v>
      </c>
      <c r="G30" s="1415"/>
      <c r="H30" s="115">
        <f>Debt!E42</f>
        <v>0</v>
      </c>
      <c r="I30" s="106"/>
    </row>
    <row r="31" spans="1:9" ht="12.75">
      <c r="A31" s="106"/>
      <c r="B31" s="1632"/>
      <c r="C31" s="1415"/>
      <c r="D31" s="115"/>
      <c r="E31" s="106"/>
      <c r="F31" s="1628" t="s">
        <v>208</v>
      </c>
      <c r="G31" s="1415"/>
      <c r="H31" s="212">
        <f>SUM(H18:H30)</f>
        <v>0</v>
      </c>
      <c r="I31" s="194"/>
    </row>
    <row r="32" spans="1:9" ht="12.75">
      <c r="A32" s="106"/>
      <c r="B32" s="1632"/>
      <c r="C32" s="1415"/>
      <c r="D32" s="120"/>
      <c r="E32" s="106"/>
      <c r="F32" s="1629" t="s">
        <v>237</v>
      </c>
      <c r="G32" s="1630"/>
      <c r="H32" s="120">
        <f>SUM(Debt!M30:M42)</f>
        <v>0</v>
      </c>
      <c r="I32" s="194"/>
    </row>
    <row r="33" spans="1:9" ht="12.75">
      <c r="A33" s="106"/>
      <c r="B33" s="1631" t="s">
        <v>38</v>
      </c>
      <c r="C33" s="1415"/>
      <c r="D33" s="122">
        <f>SUM(D18:D32)</f>
        <v>0</v>
      </c>
      <c r="E33" s="106"/>
      <c r="F33" s="1631" t="s">
        <v>44</v>
      </c>
      <c r="G33" s="1415"/>
      <c r="H33" s="122">
        <f>H31-H32</f>
        <v>0</v>
      </c>
      <c r="I33" s="106"/>
    </row>
    <row r="34" spans="1:9" ht="19.5" customHeight="1">
      <c r="A34" s="106"/>
      <c r="B34" s="208" t="s">
        <v>41</v>
      </c>
      <c r="D34" s="188"/>
      <c r="E34" s="106"/>
      <c r="F34" s="208" t="s">
        <v>41</v>
      </c>
      <c r="H34" s="188"/>
      <c r="I34" s="106"/>
    </row>
    <row r="35" spans="1:9" ht="12.75">
      <c r="A35" s="106"/>
      <c r="B35" s="1632" t="s">
        <v>32</v>
      </c>
      <c r="C35" s="1415"/>
      <c r="D35" s="115">
        <f>'Land, Bldg, Eq.'!H45</f>
        <v>0</v>
      </c>
      <c r="E35" s="106"/>
      <c r="F35" s="1628">
        <f>Debt!A45</f>
        <v>0</v>
      </c>
      <c r="G35" s="1415"/>
      <c r="H35" s="115">
        <f>Debt!E45</f>
        <v>0</v>
      </c>
      <c r="I35" s="106"/>
    </row>
    <row r="36" spans="1:9" ht="12.75">
      <c r="A36" s="106"/>
      <c r="B36" s="1632" t="s">
        <v>424</v>
      </c>
      <c r="C36" s="1415"/>
      <c r="D36" s="115">
        <f>'Land, Bldg, Eq.'!F88</f>
        <v>0</v>
      </c>
      <c r="E36" s="106"/>
      <c r="F36" s="1628">
        <f>Debt!A46</f>
        <v>0</v>
      </c>
      <c r="G36" s="1415"/>
      <c r="H36" s="115">
        <f>Debt!E46</f>
        <v>0</v>
      </c>
      <c r="I36" s="106"/>
    </row>
    <row r="37" spans="1:9" ht="12.75">
      <c r="A37" s="106"/>
      <c r="B37" s="1632" t="s">
        <v>420</v>
      </c>
      <c r="C37" s="1415"/>
      <c r="D37" s="115">
        <f>Inventory!I57</f>
        <v>0</v>
      </c>
      <c r="E37" s="106"/>
      <c r="F37" s="1628">
        <f>Debt!A47</f>
        <v>0</v>
      </c>
      <c r="G37" s="1415"/>
      <c r="H37" s="115">
        <f>Debt!E47</f>
        <v>0</v>
      </c>
      <c r="I37" s="106"/>
    </row>
    <row r="38" spans="1:9" ht="12.75">
      <c r="A38" s="106"/>
      <c r="B38" s="1632" t="s">
        <v>186</v>
      </c>
      <c r="C38" s="1415"/>
      <c r="D38" s="115">
        <f>Proposal!D27</f>
        <v>0</v>
      </c>
      <c r="E38" s="106"/>
      <c r="F38" s="1628">
        <f>Debt!A48</f>
        <v>0</v>
      </c>
      <c r="G38" s="1415"/>
      <c r="H38" s="115">
        <f>Debt!E48</f>
        <v>0</v>
      </c>
      <c r="I38" s="106"/>
    </row>
    <row r="39" spans="1:9" ht="12.75">
      <c r="A39" s="106"/>
      <c r="B39" s="1632"/>
      <c r="C39" s="1415"/>
      <c r="D39" s="115"/>
      <c r="E39" s="106"/>
      <c r="F39" s="1628">
        <f>Debt!A49</f>
        <v>0</v>
      </c>
      <c r="G39" s="1415"/>
      <c r="H39" s="115">
        <f>Debt!E49</f>
        <v>0</v>
      </c>
      <c r="I39" s="106"/>
    </row>
    <row r="40" spans="1:9" ht="12.75">
      <c r="A40" s="106"/>
      <c r="B40" s="1632"/>
      <c r="C40" s="1415"/>
      <c r="D40" s="115"/>
      <c r="E40" s="106"/>
      <c r="F40" s="1628">
        <f>Debt!A50</f>
        <v>0</v>
      </c>
      <c r="G40" s="1415"/>
      <c r="H40" s="118">
        <f>Debt!E50</f>
        <v>0</v>
      </c>
      <c r="I40" s="106"/>
    </row>
    <row r="41" spans="1:9" ht="12.75">
      <c r="A41" s="106"/>
      <c r="B41" s="1632"/>
      <c r="C41" s="1415"/>
      <c r="D41" s="115"/>
      <c r="E41" s="106"/>
      <c r="F41" s="1628" t="s">
        <v>209</v>
      </c>
      <c r="G41" s="1415"/>
      <c r="H41" s="212">
        <f>SUM(H35:H40)</f>
        <v>0</v>
      </c>
      <c r="I41" s="194"/>
    </row>
    <row r="42" spans="1:9" ht="12.75">
      <c r="A42" s="106"/>
      <c r="B42" s="1632"/>
      <c r="C42" s="1415"/>
      <c r="D42" s="120"/>
      <c r="E42" s="106"/>
      <c r="F42" s="1629" t="s">
        <v>240</v>
      </c>
      <c r="G42" s="1630"/>
      <c r="H42" s="120">
        <f>SUM(Debt!M45:M50)</f>
        <v>0</v>
      </c>
      <c r="I42" s="194"/>
    </row>
    <row r="43" spans="1:9" ht="12.75">
      <c r="A43" s="106"/>
      <c r="B43" s="1631" t="s">
        <v>37</v>
      </c>
      <c r="C43" s="1415"/>
      <c r="D43" s="122">
        <f>SUM(D35:D42)</f>
        <v>0</v>
      </c>
      <c r="E43" s="106"/>
      <c r="F43" s="1631" t="s">
        <v>45</v>
      </c>
      <c r="G43" s="1415"/>
      <c r="H43" s="122">
        <f>H41-H42</f>
        <v>0</v>
      </c>
      <c r="I43" s="106"/>
    </row>
    <row r="44" spans="1:9" ht="13.5" thickBot="1">
      <c r="A44" s="106"/>
      <c r="B44" s="1633" t="s">
        <v>46</v>
      </c>
      <c r="C44" s="1634"/>
      <c r="D44" s="126">
        <f>+D16+D33+D43</f>
        <v>0</v>
      </c>
      <c r="E44" s="106"/>
      <c r="F44" s="1633" t="s">
        <v>166</v>
      </c>
      <c r="G44" s="1634"/>
      <c r="H44" s="89">
        <f>+H16+H33+H43</f>
        <v>0</v>
      </c>
      <c r="I44" s="106"/>
    </row>
    <row r="45" spans="1:9" ht="7.5" customHeight="1" thickBot="1" thickTop="1">
      <c r="A45" s="106"/>
      <c r="B45" s="106"/>
      <c r="C45" s="106"/>
      <c r="D45" s="180"/>
      <c r="E45" s="106"/>
      <c r="F45" s="1641"/>
      <c r="G45" s="1626"/>
      <c r="H45" s="193"/>
      <c r="I45" s="106"/>
    </row>
    <row r="46" spans="1:9" ht="14.25" thickBot="1" thickTop="1">
      <c r="A46" s="106"/>
      <c r="B46" s="106"/>
      <c r="C46" s="106"/>
      <c r="D46" s="106"/>
      <c r="E46" s="106"/>
      <c r="F46" s="1639" t="s">
        <v>236</v>
      </c>
      <c r="G46" s="1640"/>
      <c r="H46" s="192">
        <f>D44-H44</f>
        <v>0</v>
      </c>
      <c r="I46" s="106"/>
    </row>
    <row r="47" spans="1:9" ht="7.5" customHeight="1" thickBot="1" thickTop="1">
      <c r="A47" s="106"/>
      <c r="B47" s="43"/>
      <c r="C47" s="43"/>
      <c r="D47" s="43"/>
      <c r="E47" s="43"/>
      <c r="F47" s="1641"/>
      <c r="G47" s="1626"/>
      <c r="H47" s="193"/>
      <c r="I47" s="106"/>
    </row>
    <row r="48" spans="1:9" ht="14.25" thickBot="1" thickTop="1">
      <c r="A48" s="106"/>
      <c r="B48" s="43"/>
      <c r="C48" s="43"/>
      <c r="D48" s="43"/>
      <c r="E48" s="43"/>
      <c r="F48" s="1639" t="s">
        <v>170</v>
      </c>
      <c r="G48" s="1640"/>
      <c r="H48" s="129">
        <f>H44+H46</f>
        <v>0</v>
      </c>
      <c r="I48" s="106"/>
    </row>
    <row r="49" spans="1:9" ht="5.25" customHeight="1" thickTop="1">
      <c r="A49" s="106"/>
      <c r="B49" s="43"/>
      <c r="C49" s="43"/>
      <c r="D49" s="43"/>
      <c r="E49" s="43"/>
      <c r="F49" s="43"/>
      <c r="G49" s="43"/>
      <c r="H49" s="189"/>
      <c r="I49" s="106"/>
    </row>
    <row r="50" spans="1:9" ht="18">
      <c r="A50" s="106"/>
      <c r="B50" s="43"/>
      <c r="C50" s="43"/>
      <c r="D50" s="43"/>
      <c r="E50" s="43"/>
      <c r="F50" s="243" t="str">
        <f>IF(OR(G51&lt;&gt;0,H51&lt;&gt;0),"ERROR"," ")</f>
        <v> </v>
      </c>
      <c r="G50" s="246"/>
      <c r="H50" s="247"/>
      <c r="I50" s="106"/>
    </row>
    <row r="51" spans="1:9" ht="12.75">
      <c r="A51" s="106"/>
      <c r="B51" s="43"/>
      <c r="C51" s="43"/>
      <c r="D51" s="43"/>
      <c r="E51" s="43"/>
      <c r="F51" s="244" t="str">
        <f>IF(G51&lt;&gt;0,"Net Worth Out of Balance"," ")</f>
        <v> </v>
      </c>
      <c r="G51" s="245">
        <f>D44-H48</f>
        <v>0</v>
      </c>
      <c r="H51" s="190"/>
      <c r="I51" s="106"/>
    </row>
    <row r="52" spans="2:8" ht="9" customHeight="1">
      <c r="B52" s="1617" t="s">
        <v>277</v>
      </c>
      <c r="C52" s="1618"/>
      <c r="D52" s="1618"/>
      <c r="E52" s="1618"/>
      <c r="F52" s="1618"/>
      <c r="G52" s="1618"/>
      <c r="H52" s="1619"/>
    </row>
    <row r="53" spans="2:8" ht="9" customHeight="1">
      <c r="B53" s="1620"/>
      <c r="C53" s="1621"/>
      <c r="D53" s="1621"/>
      <c r="E53" s="1621"/>
      <c r="F53" s="1621"/>
      <c r="G53" s="1621"/>
      <c r="H53" s="1622"/>
    </row>
    <row r="54" spans="2:8" ht="9" customHeight="1">
      <c r="B54" s="1620"/>
      <c r="C54" s="1621"/>
      <c r="D54" s="1621"/>
      <c r="E54" s="1621"/>
      <c r="F54" s="1621"/>
      <c r="G54" s="1621"/>
      <c r="H54" s="1622"/>
    </row>
    <row r="55" spans="2:8" ht="9" customHeight="1">
      <c r="B55" s="1623"/>
      <c r="C55" s="1454"/>
      <c r="D55" s="1454"/>
      <c r="E55" s="1454"/>
      <c r="F55" s="1454"/>
      <c r="G55" s="1454"/>
      <c r="H55" s="1624"/>
    </row>
    <row r="56" spans="2:8" ht="12.75">
      <c r="B56" s="42"/>
      <c r="C56" s="42"/>
      <c r="D56" s="42"/>
      <c r="E56" s="42"/>
      <c r="F56" s="189"/>
      <c r="G56" s="189"/>
      <c r="H56" s="189"/>
    </row>
    <row r="57" spans="2:8" ht="2.25" customHeight="1">
      <c r="B57" s="42"/>
      <c r="C57" s="42"/>
      <c r="D57" s="42"/>
      <c r="E57" s="42"/>
      <c r="F57" s="189"/>
      <c r="G57" s="189"/>
      <c r="H57" s="189"/>
    </row>
    <row r="58" spans="2:7" ht="12.75">
      <c r="B58" s="1627" t="s">
        <v>252</v>
      </c>
      <c r="C58" s="42"/>
      <c r="G58" s="42"/>
    </row>
    <row r="59" spans="2:8" ht="12.75">
      <c r="B59" s="1626"/>
      <c r="C59" s="42"/>
      <c r="D59" s="1625" t="s">
        <v>288</v>
      </c>
      <c r="E59" s="1626"/>
      <c r="F59" s="1626"/>
      <c r="G59" s="1626"/>
      <c r="H59" s="1626"/>
    </row>
    <row r="60" spans="2:8" ht="12.75">
      <c r="B60" s="42" t="s">
        <v>253</v>
      </c>
      <c r="C60" s="36"/>
      <c r="D60" s="1625" t="s">
        <v>251</v>
      </c>
      <c r="E60" s="1626"/>
      <c r="F60" s="1626"/>
      <c r="G60" s="1626"/>
      <c r="H60" s="1626"/>
    </row>
    <row r="61" spans="2:7" ht="12.75">
      <c r="B61" s="36"/>
      <c r="C61" s="36"/>
      <c r="D61" s="36"/>
      <c r="E61" s="36"/>
      <c r="F61" s="36"/>
      <c r="G61" s="36"/>
    </row>
    <row r="62" spans="2:7" ht="12.75">
      <c r="B62" s="36"/>
      <c r="C62" s="36"/>
      <c r="D62" s="36"/>
      <c r="E62" s="36"/>
      <c r="F62" s="36"/>
      <c r="G62" s="36"/>
    </row>
    <row r="63" spans="2:7" ht="12.75">
      <c r="B63" s="36"/>
      <c r="C63" s="36"/>
      <c r="D63" s="36"/>
      <c r="E63" s="36"/>
      <c r="F63" s="36"/>
      <c r="G63" s="36"/>
    </row>
    <row r="64" spans="2:7" ht="12.75">
      <c r="B64" s="36"/>
      <c r="C64" s="36"/>
      <c r="D64" s="36"/>
      <c r="E64" s="36"/>
      <c r="F64" s="36"/>
      <c r="G64" s="36"/>
    </row>
    <row r="65" spans="2:7" ht="12.75">
      <c r="B65" s="36"/>
      <c r="C65" s="36"/>
      <c r="D65" s="36"/>
      <c r="E65" s="36"/>
      <c r="F65" s="36"/>
      <c r="G65" s="36"/>
    </row>
  </sheetData>
  <sheetProtection password="C356" sheet="1" objects="1" scenarios="1"/>
  <mergeCells count="85">
    <mergeCell ref="B1:H1"/>
    <mergeCell ref="B4:D4"/>
    <mergeCell ref="B7:C7"/>
    <mergeCell ref="B8:C8"/>
    <mergeCell ref="B9:C9"/>
    <mergeCell ref="B3:D3"/>
    <mergeCell ref="E3:G3"/>
    <mergeCell ref="C2:F2"/>
    <mergeCell ref="B11:C11"/>
    <mergeCell ref="B12:C12"/>
    <mergeCell ref="B14:C14"/>
    <mergeCell ref="B15:C15"/>
    <mergeCell ref="B13:C13"/>
    <mergeCell ref="B10:C10"/>
    <mergeCell ref="B22:C22"/>
    <mergeCell ref="B25:C25"/>
    <mergeCell ref="B16:C16"/>
    <mergeCell ref="B18:C18"/>
    <mergeCell ref="B19:C19"/>
    <mergeCell ref="B21:C21"/>
    <mergeCell ref="B20:C20"/>
    <mergeCell ref="B26:C26"/>
    <mergeCell ref="B27:C27"/>
    <mergeCell ref="B28:C28"/>
    <mergeCell ref="B29:C29"/>
    <mergeCell ref="B23:C23"/>
    <mergeCell ref="B24:C24"/>
    <mergeCell ref="B30:C30"/>
    <mergeCell ref="F46:G46"/>
    <mergeCell ref="F48:G48"/>
    <mergeCell ref="F47:G47"/>
    <mergeCell ref="F45:G45"/>
    <mergeCell ref="F42:G42"/>
    <mergeCell ref="F43:G43"/>
    <mergeCell ref="F44:G44"/>
    <mergeCell ref="B38:C38"/>
    <mergeCell ref="B39:C39"/>
    <mergeCell ref="B36:C36"/>
    <mergeCell ref="B37:C37"/>
    <mergeCell ref="B31:C31"/>
    <mergeCell ref="B32:C32"/>
    <mergeCell ref="B33:C33"/>
    <mergeCell ref="B35:C35"/>
    <mergeCell ref="F36:G36"/>
    <mergeCell ref="F37:G37"/>
    <mergeCell ref="F38:G38"/>
    <mergeCell ref="F39:G39"/>
    <mergeCell ref="F40:G40"/>
    <mergeCell ref="F41:G41"/>
    <mergeCell ref="B44:C44"/>
    <mergeCell ref="F4:H4"/>
    <mergeCell ref="F7:G7"/>
    <mergeCell ref="F8:G8"/>
    <mergeCell ref="F9:G9"/>
    <mergeCell ref="F10:G10"/>
    <mergeCell ref="F11:G11"/>
    <mergeCell ref="F12:G12"/>
    <mergeCell ref="B40:C40"/>
    <mergeCell ref="B41:C41"/>
    <mergeCell ref="F19:G19"/>
    <mergeCell ref="F20:G20"/>
    <mergeCell ref="F21:G21"/>
    <mergeCell ref="F22:G22"/>
    <mergeCell ref="F13:G13"/>
    <mergeCell ref="F15:G15"/>
    <mergeCell ref="F16:G16"/>
    <mergeCell ref="F18:G18"/>
    <mergeCell ref="F27:G27"/>
    <mergeCell ref="F28:G28"/>
    <mergeCell ref="F29:G29"/>
    <mergeCell ref="F30:G30"/>
    <mergeCell ref="F23:G23"/>
    <mergeCell ref="F24:G24"/>
    <mergeCell ref="F25:G25"/>
    <mergeCell ref="F26:G26"/>
    <mergeCell ref="B52:H55"/>
    <mergeCell ref="D60:H60"/>
    <mergeCell ref="D59:H59"/>
    <mergeCell ref="B58:B59"/>
    <mergeCell ref="F31:G31"/>
    <mergeCell ref="F32:G32"/>
    <mergeCell ref="F33:G33"/>
    <mergeCell ref="F35:G35"/>
    <mergeCell ref="B42:C42"/>
    <mergeCell ref="B43:C43"/>
  </mergeCells>
  <printOptions horizontalCentered="1"/>
  <pageMargins left="1" right="0.5" top="0.5" bottom="0.5" header="0.5" footer="0.25"/>
  <pageSetup fitToHeight="1" fitToWidth="1" horizontalDpi="300" verticalDpi="300" orientation="portrait" scale="87" r:id="rId1"/>
  <headerFooter alignWithMargins="0">
    <oddFooter>&amp;L&amp;D&amp;CPage &amp;P of &amp;N&amp;RManitoba Agriculture, Food and Rural Initiatives
&amp;"Arial,Italic"Farm Management</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B1:N72"/>
  <sheetViews>
    <sheetView showGridLines="0" showZeros="0" zoomScalePageLayoutView="0" workbookViewId="0" topLeftCell="A1">
      <selection activeCell="B22" sqref="B22"/>
    </sheetView>
  </sheetViews>
  <sheetFormatPr defaultColWidth="9.140625" defaultRowHeight="12.75"/>
  <cols>
    <col min="1" max="1" width="0.42578125" style="6" customWidth="1"/>
    <col min="2" max="2" width="26.7109375" style="6" customWidth="1"/>
    <col min="3" max="4" width="12.7109375" style="6" customWidth="1"/>
    <col min="5" max="5" width="2.7109375" style="6" customWidth="1"/>
    <col min="6" max="6" width="26.7109375" style="6" customWidth="1"/>
    <col min="7" max="8" width="12.7109375" style="6" customWidth="1"/>
    <col min="9" max="9" width="4.00390625" style="6" customWidth="1"/>
    <col min="10" max="16384" width="9.140625" style="6" customWidth="1"/>
  </cols>
  <sheetData>
    <row r="1" spans="2:9" ht="16.5" customHeight="1">
      <c r="B1" s="1642" t="s">
        <v>258</v>
      </c>
      <c r="C1" s="1643"/>
      <c r="D1" s="1643"/>
      <c r="E1" s="1643"/>
      <c r="F1" s="1643"/>
      <c r="G1" s="1643"/>
      <c r="H1" s="1644"/>
      <c r="I1" s="106"/>
    </row>
    <row r="2" spans="2:9" ht="18.75" customHeight="1">
      <c r="B2" s="1659" t="str">
        <f>F62</f>
        <v> </v>
      </c>
      <c r="C2" s="1654">
        <f>Cover!C11</f>
        <v>0</v>
      </c>
      <c r="D2" s="1654"/>
      <c r="E2" s="1654"/>
      <c r="F2" s="1654"/>
      <c r="G2" s="327"/>
      <c r="H2" s="327"/>
      <c r="I2" s="106"/>
    </row>
    <row r="3" spans="2:9" ht="13.5" customHeight="1">
      <c r="B3" s="1660"/>
      <c r="C3" s="327"/>
      <c r="D3" s="1658" t="s">
        <v>347</v>
      </c>
      <c r="E3" s="1658"/>
      <c r="F3" s="1658"/>
      <c r="G3" s="327"/>
      <c r="H3" s="327"/>
      <c r="I3" s="106"/>
    </row>
    <row r="4" spans="2:9" s="13" customFormat="1" ht="15" customHeight="1" thickBot="1">
      <c r="B4" s="373"/>
      <c r="C4" s="1657">
        <f>Cover!C8</f>
        <v>0</v>
      </c>
      <c r="D4" s="1657"/>
      <c r="E4" s="386" t="s">
        <v>113</v>
      </c>
      <c r="F4" s="187">
        <f>Cover!F8</f>
        <v>0</v>
      </c>
      <c r="G4" s="187"/>
      <c r="H4" s="187"/>
      <c r="I4" s="107"/>
    </row>
    <row r="5" spans="2:9" ht="15" customHeight="1" thickTop="1">
      <c r="B5" s="1635" t="s">
        <v>27</v>
      </c>
      <c r="C5" s="1636"/>
      <c r="D5" s="1637"/>
      <c r="E5" s="108"/>
      <c r="F5" s="1635" t="s">
        <v>104</v>
      </c>
      <c r="G5" s="1636"/>
      <c r="H5" s="1637"/>
      <c r="I5" s="106"/>
    </row>
    <row r="6" spans="2:9" ht="12.75">
      <c r="B6" s="109"/>
      <c r="C6" s="110" t="s">
        <v>126</v>
      </c>
      <c r="D6" s="111" t="s">
        <v>127</v>
      </c>
      <c r="E6" s="112"/>
      <c r="F6" s="109"/>
      <c r="G6" s="110" t="s">
        <v>126</v>
      </c>
      <c r="H6" s="111" t="s">
        <v>127</v>
      </c>
      <c r="I6" s="106"/>
    </row>
    <row r="7" spans="2:9" ht="19.5" customHeight="1">
      <c r="B7" s="1631" t="s">
        <v>42</v>
      </c>
      <c r="C7" s="1392"/>
      <c r="D7" s="1393"/>
      <c r="E7" s="112"/>
      <c r="F7" s="1631" t="s">
        <v>42</v>
      </c>
      <c r="G7" s="1655"/>
      <c r="H7" s="1656"/>
      <c r="I7" s="106"/>
    </row>
    <row r="8" spans="2:9" ht="12.75">
      <c r="B8" s="113" t="s">
        <v>33</v>
      </c>
      <c r="C8" s="1">
        <f>Inventory!I40</f>
        <v>0</v>
      </c>
      <c r="D8" s="87">
        <f>IF('Cash Flow'!C66&gt;0,'Cash Flow'!C66,0)</f>
        <v>0</v>
      </c>
      <c r="E8" s="106"/>
      <c r="F8" s="113" t="s">
        <v>491</v>
      </c>
      <c r="G8" s="184">
        <f>Debt!P5</f>
        <v>0</v>
      </c>
      <c r="H8" s="87">
        <f>IF('Cash Flow'!C66&lt;0,-'Cash Flow'!C66,0)</f>
        <v>0</v>
      </c>
      <c r="I8" s="106"/>
    </row>
    <row r="9" spans="2:9" ht="12.75">
      <c r="B9" s="113" t="s">
        <v>16</v>
      </c>
      <c r="C9" s="1">
        <f>Inventory!D71</f>
        <v>0</v>
      </c>
      <c r="D9" s="87">
        <f>Inventory!I71</f>
        <v>0</v>
      </c>
      <c r="E9" s="106"/>
      <c r="F9" s="113" t="s">
        <v>34</v>
      </c>
      <c r="G9" s="184">
        <f>Debt!E23</f>
        <v>0</v>
      </c>
      <c r="H9" s="87">
        <f>Debt!I23</f>
        <v>0</v>
      </c>
      <c r="I9" s="106"/>
    </row>
    <row r="10" spans="2:9" ht="12.75">
      <c r="B10" s="113" t="s">
        <v>24</v>
      </c>
      <c r="C10" s="1">
        <f>Inventory!E61</f>
        <v>0</v>
      </c>
      <c r="D10" s="87">
        <f>Livestock!V26</f>
        <v>0</v>
      </c>
      <c r="E10" s="106"/>
      <c r="F10" s="113" t="s">
        <v>162</v>
      </c>
      <c r="G10" s="184">
        <f>Debt!O14</f>
        <v>0</v>
      </c>
      <c r="H10" s="87">
        <f>Debt!S14</f>
        <v>0</v>
      </c>
      <c r="I10" s="106"/>
    </row>
    <row r="11" spans="2:9" ht="12.75">
      <c r="B11" s="113" t="s">
        <v>130</v>
      </c>
      <c r="C11" s="1">
        <f>Inventory!E36</f>
        <v>0</v>
      </c>
      <c r="D11" s="87">
        <f>Crop!Q38</f>
        <v>0</v>
      </c>
      <c r="E11" s="106"/>
      <c r="F11" s="113" t="s">
        <v>105</v>
      </c>
      <c r="G11" s="184">
        <f>Debt!F52</f>
        <v>0</v>
      </c>
      <c r="H11" s="87">
        <f>Debt!S52+Proposal!M44</f>
        <v>0</v>
      </c>
      <c r="I11" s="106"/>
    </row>
    <row r="12" spans="2:9" ht="12.75">
      <c r="B12" s="113" t="s">
        <v>25</v>
      </c>
      <c r="C12" s="1">
        <f>Inventory!H27</f>
        <v>0</v>
      </c>
      <c r="D12" s="87">
        <f>Inventory!I27</f>
        <v>0</v>
      </c>
      <c r="E12" s="106"/>
      <c r="F12" s="113" t="s">
        <v>425</v>
      </c>
      <c r="G12" s="184">
        <f>Debt!G52</f>
        <v>0</v>
      </c>
      <c r="H12" s="87">
        <f>Debt!G52-Debt!P52</f>
        <v>0</v>
      </c>
      <c r="I12" s="106"/>
    </row>
    <row r="13" spans="2:9" ht="12.75">
      <c r="B13" s="113" t="s">
        <v>12</v>
      </c>
      <c r="C13" s="1">
        <f>Inventory!H36</f>
        <v>0</v>
      </c>
      <c r="D13" s="87">
        <f>Inventory!I36</f>
        <v>0</v>
      </c>
      <c r="E13" s="106"/>
      <c r="F13" s="113"/>
      <c r="G13" s="184"/>
      <c r="H13" s="87"/>
      <c r="I13" s="106"/>
    </row>
    <row r="14" spans="2:9" ht="12.75">
      <c r="B14" s="605" t="s">
        <v>452</v>
      </c>
      <c r="C14" s="1">
        <f>Proposal!D4</f>
        <v>0</v>
      </c>
      <c r="D14" s="87">
        <f>Proposal!I4</f>
        <v>0</v>
      </c>
      <c r="E14" s="106"/>
      <c r="F14" s="113"/>
      <c r="G14" s="184"/>
      <c r="H14" s="87"/>
      <c r="I14" s="106"/>
    </row>
    <row r="15" spans="2:9" ht="12.75">
      <c r="B15" s="606" t="s">
        <v>456</v>
      </c>
      <c r="C15" s="1">
        <f>Proposal!D5</f>
        <v>0</v>
      </c>
      <c r="D15" s="87">
        <f>Proposal!I5</f>
        <v>0</v>
      </c>
      <c r="E15" s="106"/>
      <c r="F15" s="113"/>
      <c r="G15" s="184"/>
      <c r="H15" s="87"/>
      <c r="I15" s="106"/>
    </row>
    <row r="16" spans="2:9" ht="12.75">
      <c r="B16" s="113" t="s">
        <v>35</v>
      </c>
      <c r="C16" s="1150">
        <f>Proposal!D12</f>
        <v>0</v>
      </c>
      <c r="D16" s="99">
        <f>Proposal!I12</f>
        <v>0</v>
      </c>
      <c r="E16" s="106"/>
      <c r="F16" s="113"/>
      <c r="G16" s="1150"/>
      <c r="H16" s="99"/>
      <c r="I16" s="106"/>
    </row>
    <row r="17" spans="2:9" ht="12.75">
      <c r="B17" s="109" t="s">
        <v>39</v>
      </c>
      <c r="C17" s="1148">
        <f>SUM(C8:C16)</f>
        <v>0</v>
      </c>
      <c r="D17" s="1149">
        <f>SUM(D8:D16)</f>
        <v>0</v>
      </c>
      <c r="E17" s="106"/>
      <c r="F17" s="109" t="s">
        <v>43</v>
      </c>
      <c r="G17" s="1148">
        <f>SUM(G8:G16)</f>
        <v>0</v>
      </c>
      <c r="H17" s="1149">
        <f>SUM(H8:H16)</f>
        <v>0</v>
      </c>
      <c r="I17" s="106"/>
    </row>
    <row r="18" spans="2:9" ht="19.5" customHeight="1">
      <c r="B18" s="1631" t="s">
        <v>40</v>
      </c>
      <c r="C18" s="1392"/>
      <c r="D18" s="1393"/>
      <c r="E18" s="106"/>
      <c r="F18" s="1651" t="s">
        <v>40</v>
      </c>
      <c r="G18" s="1652"/>
      <c r="H18" s="1653"/>
      <c r="I18" s="106"/>
    </row>
    <row r="19" spans="2:9" ht="12.75">
      <c r="B19" s="113" t="s">
        <v>13</v>
      </c>
      <c r="C19" s="184">
        <f>'Land, Bldg, Eq.'!F151</f>
        <v>0</v>
      </c>
      <c r="D19" s="87">
        <f>'Land, Bldg, Eq.'!F151+'Land, Bldg, Eq.'!G151-'Land, Bldg, Eq.'!H151+'Land, Bldg, Eq.'!I151-'Income &amp; Exp'!C69</f>
        <v>0</v>
      </c>
      <c r="E19" s="106"/>
      <c r="F19" s="123">
        <f>Debt!A30</f>
        <v>0</v>
      </c>
      <c r="G19" s="184">
        <f>Debt!E30</f>
        <v>0</v>
      </c>
      <c r="H19" s="87">
        <f>Debt!E30-Debt!M30</f>
        <v>0</v>
      </c>
      <c r="I19" s="106"/>
    </row>
    <row r="20" spans="2:9" ht="12.75">
      <c r="B20" s="113" t="s">
        <v>14</v>
      </c>
      <c r="C20" s="184">
        <f>Inventory!E47</f>
        <v>0</v>
      </c>
      <c r="D20" s="87">
        <f>Livestock!V15</f>
        <v>0</v>
      </c>
      <c r="E20" s="106"/>
      <c r="F20" s="123">
        <f>Debt!A31</f>
        <v>0</v>
      </c>
      <c r="G20" s="184">
        <f>Debt!E31</f>
        <v>0</v>
      </c>
      <c r="H20" s="87">
        <f>Debt!E31-Debt!M31</f>
        <v>0</v>
      </c>
      <c r="I20" s="106"/>
    </row>
    <row r="21" spans="2:9" ht="12.75">
      <c r="B21" s="113" t="s">
        <v>559</v>
      </c>
      <c r="C21" s="184">
        <f>Inventory!I49</f>
        <v>0</v>
      </c>
      <c r="D21" s="87">
        <f>Proposal!I13</f>
        <v>0</v>
      </c>
      <c r="E21" s="106"/>
      <c r="F21" s="123">
        <f>Debt!A32</f>
        <v>0</v>
      </c>
      <c r="G21" s="184">
        <f>Debt!E32</f>
        <v>0</v>
      </c>
      <c r="H21" s="87">
        <f>Debt!E32-Debt!M32</f>
        <v>0</v>
      </c>
      <c r="I21" s="106"/>
    </row>
    <row r="22" spans="2:9" ht="12.75">
      <c r="B22" s="113" t="s">
        <v>11</v>
      </c>
      <c r="C22" s="184">
        <f>Inventory!I50</f>
        <v>0</v>
      </c>
      <c r="D22" s="87">
        <f>Proposal!I14</f>
        <v>0</v>
      </c>
      <c r="E22" s="106"/>
      <c r="F22" s="123">
        <f>Debt!A33</f>
        <v>0</v>
      </c>
      <c r="G22" s="184">
        <f>Debt!E33</f>
        <v>0</v>
      </c>
      <c r="H22" s="87">
        <f>Debt!E33-Debt!M33</f>
        <v>0</v>
      </c>
      <c r="I22" s="106"/>
    </row>
    <row r="23" spans="2:9" ht="12.75">
      <c r="B23" s="750" t="s">
        <v>441</v>
      </c>
      <c r="C23" s="184">
        <f>Inventory!I51</f>
        <v>0</v>
      </c>
      <c r="D23" s="87">
        <f>Proposal!I15</f>
        <v>0</v>
      </c>
      <c r="E23" s="106"/>
      <c r="F23" s="123">
        <f>Debt!A34</f>
        <v>0</v>
      </c>
      <c r="G23" s="184">
        <f>Debt!E34</f>
        <v>0</v>
      </c>
      <c r="H23" s="87">
        <f>Debt!E34-Debt!M34</f>
        <v>0</v>
      </c>
      <c r="I23" s="106"/>
    </row>
    <row r="24" spans="2:9" ht="12.75">
      <c r="B24" s="113" t="s">
        <v>36</v>
      </c>
      <c r="C24" s="184">
        <f>Proposal!D21</f>
        <v>0</v>
      </c>
      <c r="D24" s="87">
        <f>Proposal!I21</f>
        <v>0</v>
      </c>
      <c r="E24" s="106"/>
      <c r="F24" s="123">
        <f>Debt!A35</f>
        <v>0</v>
      </c>
      <c r="G24" s="184">
        <f>Debt!E35</f>
        <v>0</v>
      </c>
      <c r="H24" s="87">
        <f>Debt!E35-Debt!M35</f>
        <v>0</v>
      </c>
      <c r="I24" s="106"/>
    </row>
    <row r="25" spans="2:9" ht="12.75">
      <c r="B25" s="124"/>
      <c r="C25" s="184"/>
      <c r="D25" s="87"/>
      <c r="E25" s="106"/>
      <c r="F25" s="123">
        <f>Debt!A36</f>
        <v>0</v>
      </c>
      <c r="G25" s="184">
        <f>Debt!E36</f>
        <v>0</v>
      </c>
      <c r="H25" s="87">
        <f>Debt!E36-Debt!M36</f>
        <v>0</v>
      </c>
      <c r="I25" s="106"/>
    </row>
    <row r="26" spans="2:9" ht="12.75">
      <c r="B26" s="124"/>
      <c r="C26" s="184"/>
      <c r="D26" s="87"/>
      <c r="E26" s="106"/>
      <c r="F26" s="123">
        <f>Debt!A37</f>
        <v>0</v>
      </c>
      <c r="G26" s="184">
        <f>Debt!E37</f>
        <v>0</v>
      </c>
      <c r="H26" s="87">
        <f>Debt!E37-Debt!M37</f>
        <v>0</v>
      </c>
      <c r="I26" s="106"/>
    </row>
    <row r="27" spans="2:9" ht="12.75">
      <c r="B27" s="124"/>
      <c r="C27" s="184"/>
      <c r="D27" s="87"/>
      <c r="E27" s="106"/>
      <c r="F27" s="123">
        <f>Debt!A38</f>
        <v>0</v>
      </c>
      <c r="G27" s="184">
        <f>Debt!E38</f>
        <v>0</v>
      </c>
      <c r="H27" s="87">
        <f>Debt!E38-Debt!M38</f>
        <v>0</v>
      </c>
      <c r="I27" s="106"/>
    </row>
    <row r="28" spans="2:9" ht="12.75">
      <c r="B28" s="124"/>
      <c r="C28" s="184"/>
      <c r="D28" s="87"/>
      <c r="E28" s="106"/>
      <c r="F28" s="123">
        <f>Debt!A39</f>
        <v>0</v>
      </c>
      <c r="G28" s="184">
        <f>Debt!E39</f>
        <v>0</v>
      </c>
      <c r="H28" s="87">
        <f>Debt!E39-Debt!M39</f>
        <v>0</v>
      </c>
      <c r="I28" s="106"/>
    </row>
    <row r="29" spans="2:9" ht="12.75">
      <c r="B29" s="124"/>
      <c r="C29" s="184"/>
      <c r="D29" s="87"/>
      <c r="E29" s="106"/>
      <c r="F29" s="123">
        <f>Debt!A40</f>
        <v>0</v>
      </c>
      <c r="G29" s="184">
        <f>Debt!E40</f>
        <v>0</v>
      </c>
      <c r="H29" s="87">
        <f>Debt!E40-Debt!M40</f>
        <v>0</v>
      </c>
      <c r="I29" s="106"/>
    </row>
    <row r="30" spans="2:9" ht="12.75">
      <c r="B30" s="124"/>
      <c r="C30" s="184"/>
      <c r="D30" s="87"/>
      <c r="E30" s="106"/>
      <c r="F30" s="123">
        <f>Debt!A41</f>
        <v>0</v>
      </c>
      <c r="G30" s="184">
        <f>Debt!E41</f>
        <v>0</v>
      </c>
      <c r="H30" s="87">
        <f>Debt!E41-Debt!M41</f>
        <v>0</v>
      </c>
      <c r="I30" s="106"/>
    </row>
    <row r="31" spans="2:9" ht="12.75">
      <c r="B31" s="124"/>
      <c r="C31" s="184"/>
      <c r="D31" s="87"/>
      <c r="E31" s="106"/>
      <c r="F31" s="123">
        <f>Debt!A42</f>
        <v>0</v>
      </c>
      <c r="G31" s="184">
        <f>Debt!E42</f>
        <v>0</v>
      </c>
      <c r="H31" s="87">
        <f>Debt!E42-Debt!M42</f>
        <v>0</v>
      </c>
      <c r="I31" s="106"/>
    </row>
    <row r="32" spans="2:9" ht="12.75">
      <c r="B32" s="124"/>
      <c r="C32" s="184"/>
      <c r="D32" s="87"/>
      <c r="E32" s="106"/>
      <c r="F32" s="123">
        <f>Proposal!A33</f>
        <v>0</v>
      </c>
      <c r="G32" s="184"/>
      <c r="H32" s="87">
        <f>Proposal!G33-Proposal!J33</f>
        <v>0</v>
      </c>
      <c r="I32" s="1650" t="s">
        <v>161</v>
      </c>
    </row>
    <row r="33" spans="2:9" ht="12.75">
      <c r="B33" s="124"/>
      <c r="C33" s="184"/>
      <c r="D33" s="87"/>
      <c r="E33" s="106"/>
      <c r="F33" s="123">
        <f>Proposal!A34</f>
        <v>0</v>
      </c>
      <c r="G33" s="184"/>
      <c r="H33" s="87">
        <f>Proposal!G34-Proposal!J34</f>
        <v>0</v>
      </c>
      <c r="I33" s="1650"/>
    </row>
    <row r="34" spans="2:9" ht="12.75" customHeight="1">
      <c r="B34" s="124"/>
      <c r="C34" s="184"/>
      <c r="D34" s="87"/>
      <c r="E34" s="106"/>
      <c r="F34" s="123">
        <f>Proposal!A35</f>
        <v>0</v>
      </c>
      <c r="G34" s="184"/>
      <c r="H34" s="87">
        <f>Proposal!G35-Proposal!J35</f>
        <v>0</v>
      </c>
      <c r="I34" s="1650"/>
    </row>
    <row r="35" spans="2:9" ht="12.75">
      <c r="B35" s="124"/>
      <c r="C35" s="184"/>
      <c r="D35" s="87"/>
      <c r="E35" s="106"/>
      <c r="F35" s="123">
        <f>Proposal!A36</f>
        <v>0</v>
      </c>
      <c r="G35" s="184"/>
      <c r="H35" s="87">
        <f>Proposal!G36-Proposal!J36</f>
        <v>0</v>
      </c>
      <c r="I35" s="1650"/>
    </row>
    <row r="36" spans="2:9" ht="12.75">
      <c r="B36" s="124"/>
      <c r="C36" s="184"/>
      <c r="D36" s="87"/>
      <c r="E36" s="106"/>
      <c r="F36" s="123">
        <f>Proposal!A37</f>
        <v>0</v>
      </c>
      <c r="G36" s="184"/>
      <c r="H36" s="87">
        <f>Proposal!G37-Proposal!J37</f>
        <v>0</v>
      </c>
      <c r="I36" s="1650"/>
    </row>
    <row r="37" spans="2:9" ht="12.75">
      <c r="B37" s="113"/>
      <c r="C37" s="1150"/>
      <c r="D37" s="99"/>
      <c r="E37" s="106"/>
      <c r="F37" s="123">
        <f>Proposal!A38</f>
        <v>0</v>
      </c>
      <c r="G37" s="1150"/>
      <c r="H37" s="99">
        <f>Proposal!G38-Proposal!J38</f>
        <v>0</v>
      </c>
      <c r="I37" s="1650"/>
    </row>
    <row r="38" spans="2:9" ht="12.75">
      <c r="B38" s="109" t="s">
        <v>38</v>
      </c>
      <c r="C38" s="1148">
        <f>SUM(C19:C37)</f>
        <v>0</v>
      </c>
      <c r="D38" s="1149">
        <f>SUM(D19:D37)</f>
        <v>0</v>
      </c>
      <c r="E38" s="106"/>
      <c r="F38" s="109" t="s">
        <v>44</v>
      </c>
      <c r="G38" s="1148">
        <f>SUM(G19:G37)</f>
        <v>0</v>
      </c>
      <c r="H38" s="1149">
        <f>SUM(H19:H37)</f>
        <v>0</v>
      </c>
      <c r="I38" s="106"/>
    </row>
    <row r="39" spans="2:9" ht="19.5" customHeight="1">
      <c r="B39" s="1631" t="s">
        <v>41</v>
      </c>
      <c r="C39" s="1392"/>
      <c r="D39" s="1393"/>
      <c r="E39" s="106"/>
      <c r="F39" s="1651" t="s">
        <v>41</v>
      </c>
      <c r="G39" s="1652"/>
      <c r="H39" s="1653"/>
      <c r="I39" s="106"/>
    </row>
    <row r="40" spans="2:9" ht="12.75">
      <c r="B40" s="113" t="s">
        <v>32</v>
      </c>
      <c r="C40" s="184">
        <f>'Land, Bldg, Eq.'!H45</f>
        <v>0</v>
      </c>
      <c r="D40" s="87">
        <f>'Land, Bldg, Eq.'!H45+'Land, Bldg, Eq.'!J45-'Land, Bldg, Eq.'!K45+'Land, Bldg, Eq.'!L45</f>
        <v>0</v>
      </c>
      <c r="E40" s="106"/>
      <c r="F40" s="123">
        <f>Debt!A45</f>
        <v>0</v>
      </c>
      <c r="G40" s="184">
        <f>Debt!E45</f>
        <v>0</v>
      </c>
      <c r="H40" s="87">
        <f>Debt!E45-Debt!M45</f>
        <v>0</v>
      </c>
      <c r="I40" s="106"/>
    </row>
    <row r="41" spans="2:9" ht="12.75">
      <c r="B41" s="113" t="s">
        <v>424</v>
      </c>
      <c r="C41" s="184">
        <f>'Land, Bldg, Eq.'!F88</f>
        <v>0</v>
      </c>
      <c r="D41" s="87">
        <f>'Land, Bldg, Eq.'!F88+'Land, Bldg, Eq.'!G88-'Land, Bldg, Eq.'!H88+'Land, Bldg, Eq.'!I88-'Income &amp; Exp'!C68</f>
        <v>0</v>
      </c>
      <c r="E41" s="106"/>
      <c r="F41" s="123">
        <f>Debt!A46</f>
        <v>0</v>
      </c>
      <c r="G41" s="184">
        <f>Debt!E46</f>
        <v>0</v>
      </c>
      <c r="H41" s="87">
        <f>Debt!E46-Debt!M46</f>
        <v>0</v>
      </c>
      <c r="I41" s="106"/>
    </row>
    <row r="42" spans="2:9" ht="12.75">
      <c r="B42" s="113" t="s">
        <v>420</v>
      </c>
      <c r="C42" s="184">
        <f>Inventory!I57</f>
        <v>0</v>
      </c>
      <c r="D42" s="87">
        <f>Proposal!I22</f>
        <v>0</v>
      </c>
      <c r="E42" s="106"/>
      <c r="F42" s="123">
        <f>Debt!A47</f>
        <v>0</v>
      </c>
      <c r="G42" s="184">
        <f>Debt!E47</f>
        <v>0</v>
      </c>
      <c r="H42" s="87">
        <f>Debt!E47-Debt!M47</f>
        <v>0</v>
      </c>
      <c r="I42" s="106"/>
    </row>
    <row r="43" spans="2:9" ht="12.75">
      <c r="B43" s="113" t="s">
        <v>186</v>
      </c>
      <c r="C43" s="184">
        <f>Proposal!D27</f>
        <v>0</v>
      </c>
      <c r="D43" s="87">
        <f>Proposal!I27</f>
        <v>0</v>
      </c>
      <c r="E43" s="106"/>
      <c r="F43" s="123">
        <f>Debt!A48</f>
        <v>0</v>
      </c>
      <c r="G43" s="184">
        <f>Debt!E48</f>
        <v>0</v>
      </c>
      <c r="H43" s="87">
        <f>Debt!E48-Debt!M48</f>
        <v>0</v>
      </c>
      <c r="I43" s="106"/>
    </row>
    <row r="44" spans="2:9" ht="12.75">
      <c r="B44" s="113"/>
      <c r="C44" s="184"/>
      <c r="D44" s="87"/>
      <c r="E44" s="106"/>
      <c r="F44" s="123">
        <f>Debt!A49</f>
        <v>0</v>
      </c>
      <c r="G44" s="184">
        <f>Debt!E49</f>
        <v>0</v>
      </c>
      <c r="H44" s="87">
        <f>Debt!E49-Debt!M49</f>
        <v>0</v>
      </c>
      <c r="I44" s="106"/>
    </row>
    <row r="45" spans="2:9" ht="12.75">
      <c r="B45" s="113"/>
      <c r="C45" s="184"/>
      <c r="D45" s="87"/>
      <c r="E45" s="106"/>
      <c r="F45" s="123">
        <f>Debt!A50</f>
        <v>0</v>
      </c>
      <c r="G45" s="184">
        <f>Debt!E50</f>
        <v>0</v>
      </c>
      <c r="H45" s="87">
        <f>Debt!E50-Debt!M50</f>
        <v>0</v>
      </c>
      <c r="I45" s="106"/>
    </row>
    <row r="46" spans="2:9" ht="12.75" customHeight="1">
      <c r="B46" s="113"/>
      <c r="C46" s="184"/>
      <c r="D46" s="87"/>
      <c r="E46" s="106"/>
      <c r="F46" s="123">
        <f>Proposal!A41</f>
        <v>0</v>
      </c>
      <c r="G46" s="184"/>
      <c r="H46" s="87">
        <f>Proposal!G41-Proposal!J41</f>
        <v>0</v>
      </c>
      <c r="I46" s="1649" t="s">
        <v>204</v>
      </c>
    </row>
    <row r="47" spans="2:9" ht="12.75">
      <c r="B47" s="113"/>
      <c r="C47" s="184"/>
      <c r="D47" s="87"/>
      <c r="E47" s="106"/>
      <c r="F47" s="123">
        <f>Proposal!A42</f>
        <v>0</v>
      </c>
      <c r="G47" s="184"/>
      <c r="H47" s="87">
        <f>Proposal!G42-Proposal!J42</f>
        <v>0</v>
      </c>
      <c r="I47" s="1649"/>
    </row>
    <row r="48" spans="2:9" ht="12.75">
      <c r="B48" s="109" t="s">
        <v>37</v>
      </c>
      <c r="C48" s="1153">
        <f>SUM(C40:C47)</f>
        <v>0</v>
      </c>
      <c r="D48" s="1154">
        <f>SUM(D40:D47)</f>
        <v>0</v>
      </c>
      <c r="E48" s="106"/>
      <c r="F48" s="109" t="s">
        <v>45</v>
      </c>
      <c r="G48" s="1153">
        <f>SUM(G40:G47)</f>
        <v>0</v>
      </c>
      <c r="H48" s="1155">
        <f>SUM(H40:H47)</f>
        <v>0</v>
      </c>
      <c r="I48" s="106"/>
    </row>
    <row r="49" spans="2:9" ht="13.5" thickBot="1">
      <c r="B49" s="125" t="s">
        <v>46</v>
      </c>
      <c r="C49" s="1151">
        <f>+C17+C38+C48</f>
        <v>0</v>
      </c>
      <c r="D49" s="1152">
        <f>+D17+D38+D48</f>
        <v>0</v>
      </c>
      <c r="E49" s="106"/>
      <c r="F49" s="125" t="s">
        <v>166</v>
      </c>
      <c r="G49" s="1151">
        <f>+G17+G38+G48</f>
        <v>0</v>
      </c>
      <c r="H49" s="1152">
        <f>+H17+H38+H48</f>
        <v>0</v>
      </c>
      <c r="I49" s="106"/>
    </row>
    <row r="50" spans="2:9" ht="7.5" customHeight="1" thickBot="1" thickTop="1">
      <c r="B50" s="106"/>
      <c r="C50" s="106"/>
      <c r="D50" s="106"/>
      <c r="E50" s="106"/>
      <c r="F50" s="106"/>
      <c r="G50" s="106"/>
      <c r="H50" s="106"/>
      <c r="I50" s="106"/>
    </row>
    <row r="51" spans="2:9" ht="13.5" thickTop="1">
      <c r="B51" s="106"/>
      <c r="C51" s="106"/>
      <c r="D51" s="106"/>
      <c r="E51" s="106"/>
      <c r="F51" s="1079" t="s">
        <v>164</v>
      </c>
      <c r="G51" s="1146">
        <f>C49-G49</f>
        <v>0</v>
      </c>
      <c r="H51" s="1147"/>
      <c r="I51" s="106"/>
    </row>
    <row r="52" spans="2:12" ht="12.75">
      <c r="B52" s="106"/>
      <c r="C52" s="106"/>
      <c r="D52" s="106"/>
      <c r="E52" s="106"/>
      <c r="F52" s="1081" t="s">
        <v>169</v>
      </c>
      <c r="G52" s="184"/>
      <c r="H52" s="87">
        <f>'Income &amp; Exp'!C71</f>
        <v>0</v>
      </c>
      <c r="I52" s="106"/>
      <c r="L52" s="499"/>
    </row>
    <row r="53" spans="2:12" ht="12.75">
      <c r="B53" s="106"/>
      <c r="C53" s="106"/>
      <c r="D53" s="106"/>
      <c r="E53" s="106"/>
      <c r="F53" s="1082" t="s">
        <v>177</v>
      </c>
      <c r="G53" s="184"/>
      <c r="H53" s="87">
        <f>'Land, Bldg, Eq.'!L45+'Land, Bldg, Eq.'!I88+'Land, Bldg, Eq.'!I151+(Proposal!F28-Proposal!H28)</f>
        <v>0</v>
      </c>
      <c r="I53" s="106"/>
      <c r="L53" s="499"/>
    </row>
    <row r="54" spans="2:9" ht="12.75">
      <c r="B54" s="127"/>
      <c r="C54" s="127"/>
      <c r="D54" s="127"/>
      <c r="E54" s="127"/>
      <c r="F54" s="1081" t="s">
        <v>167</v>
      </c>
      <c r="G54" s="184"/>
      <c r="H54" s="87">
        <f>'Debt Service'!E4</f>
        <v>0</v>
      </c>
      <c r="I54" s="106"/>
    </row>
    <row r="55" spans="2:9" ht="12.75">
      <c r="B55" s="127"/>
      <c r="C55" s="127"/>
      <c r="D55" s="127"/>
      <c r="E55" s="127"/>
      <c r="F55" s="1083" t="s">
        <v>502</v>
      </c>
      <c r="G55" s="184"/>
      <c r="H55" s="87">
        <f>'Cash Flow'!C17</f>
        <v>0</v>
      </c>
      <c r="I55" s="106"/>
    </row>
    <row r="56" spans="2:9" ht="12.75">
      <c r="B56" s="127"/>
      <c r="C56" s="127"/>
      <c r="D56" s="127"/>
      <c r="E56" s="127"/>
      <c r="F56" s="1083" t="s">
        <v>503</v>
      </c>
      <c r="G56" s="184"/>
      <c r="H56" s="87">
        <f>'Cash Flow'!C60</f>
        <v>0</v>
      </c>
      <c r="I56" s="106"/>
    </row>
    <row r="57" spans="2:9" ht="12.75">
      <c r="B57" s="43"/>
      <c r="C57" s="43"/>
      <c r="D57" s="43"/>
      <c r="E57" s="43"/>
      <c r="F57" s="1081" t="s">
        <v>168</v>
      </c>
      <c r="G57" s="184"/>
      <c r="H57" s="99">
        <f>'Debt Service'!E5</f>
        <v>0</v>
      </c>
      <c r="I57" s="106"/>
    </row>
    <row r="58" spans="2:9" ht="13.5" thickBot="1">
      <c r="B58" s="43"/>
      <c r="C58" s="43"/>
      <c r="D58" s="43"/>
      <c r="E58" s="43"/>
      <c r="F58" s="1080" t="s">
        <v>165</v>
      </c>
      <c r="G58" s="282"/>
      <c r="H58" s="1156">
        <f>G51+H52+H53+H54+H55-H56-H57</f>
        <v>0</v>
      </c>
      <c r="I58" s="106"/>
    </row>
    <row r="59" spans="2:9" ht="14.25" thickBot="1" thickTop="1">
      <c r="B59" s="43"/>
      <c r="C59" s="43"/>
      <c r="D59" s="43"/>
      <c r="E59" s="43"/>
      <c r="F59" s="106"/>
      <c r="G59" s="390" t="str">
        <f>IF(ABS(M63)&gt;=1,M63," ")</f>
        <v> </v>
      </c>
      <c r="H59" s="390" t="str">
        <f>IF(ABS(N63)&gt;=1,N63," ")</f>
        <v> </v>
      </c>
      <c r="I59" s="106"/>
    </row>
    <row r="60" spans="2:9" ht="14.25" thickBot="1" thickTop="1">
      <c r="B60" s="43"/>
      <c r="C60" s="43"/>
      <c r="D60" s="43"/>
      <c r="E60" s="43"/>
      <c r="F60" s="128" t="s">
        <v>170</v>
      </c>
      <c r="G60" s="1145">
        <f>G49+G51</f>
        <v>0</v>
      </c>
      <c r="H60" s="192">
        <f>H49+H58</f>
        <v>0</v>
      </c>
      <c r="I60" s="106"/>
    </row>
    <row r="61" spans="2:9" ht="13.5" thickTop="1">
      <c r="B61" s="43"/>
      <c r="C61" s="43"/>
      <c r="D61" s="43"/>
      <c r="E61" s="43"/>
      <c r="F61" s="43"/>
      <c r="G61" s="43"/>
      <c r="H61" s="189"/>
      <c r="I61" s="106"/>
    </row>
    <row r="62" spans="2:14" ht="18">
      <c r="B62" s="43"/>
      <c r="C62" s="43"/>
      <c r="D62" s="43"/>
      <c r="E62" s="43"/>
      <c r="F62" s="387" t="str">
        <f>IF(OR(ABS(M63)&gt;=1,ABS(N63)&gt;=1),"ERROR"," ")</f>
        <v> </v>
      </c>
      <c r="G62" s="388"/>
      <c r="H62" s="389"/>
      <c r="I62" s="389"/>
      <c r="J62" s="390"/>
      <c r="K62" s="390"/>
      <c r="L62" s="390"/>
      <c r="M62" s="390"/>
      <c r="N62" s="390"/>
    </row>
    <row r="63" spans="2:14" ht="12.75">
      <c r="B63" s="43"/>
      <c r="C63" s="43"/>
      <c r="D63" s="43"/>
      <c r="E63" s="43"/>
      <c r="F63" s="1220" t="str">
        <f>IF(OR(ABS(M63)&gt;=1,ABS(N63)&gt;=1),"Out of Balance"," ")</f>
        <v> </v>
      </c>
      <c r="I63" s="389"/>
      <c r="J63" s="390"/>
      <c r="K63" s="390"/>
      <c r="L63" s="390"/>
      <c r="M63" s="757">
        <f>C49-G60</f>
        <v>0</v>
      </c>
      <c r="N63" s="758">
        <f>D49-H60</f>
        <v>0</v>
      </c>
    </row>
    <row r="64" spans="2:8" ht="12.75">
      <c r="B64" s="42"/>
      <c r="C64" s="42"/>
      <c r="D64" s="42"/>
      <c r="E64" s="42"/>
      <c r="F64" s="43"/>
      <c r="G64" s="43"/>
      <c r="H64" s="210"/>
    </row>
    <row r="65" spans="2:8" ht="12.75">
      <c r="B65" s="42"/>
      <c r="C65" s="42"/>
      <c r="D65" s="42"/>
      <c r="E65" s="42"/>
      <c r="F65" s="37"/>
      <c r="G65" s="42"/>
      <c r="H65" s="42"/>
    </row>
    <row r="66" spans="2:8" ht="12.75">
      <c r="B66" s="42"/>
      <c r="C66" s="42"/>
      <c r="D66" s="42"/>
      <c r="E66" s="42"/>
      <c r="F66" s="42"/>
      <c r="G66" s="42"/>
      <c r="H66" s="43"/>
    </row>
    <row r="67" spans="2:8" ht="12.75">
      <c r="B67" s="36"/>
      <c r="C67" s="36"/>
      <c r="D67" s="36"/>
      <c r="E67" s="36"/>
      <c r="F67" s="63"/>
      <c r="G67" s="63"/>
      <c r="H67" s="63"/>
    </row>
    <row r="68" spans="2:7" ht="12.75">
      <c r="B68" s="36"/>
      <c r="C68" s="36"/>
      <c r="D68" s="36"/>
      <c r="E68" s="36"/>
      <c r="F68" s="36"/>
      <c r="G68" s="36"/>
    </row>
    <row r="69" spans="2:7" ht="12.75">
      <c r="B69" s="36"/>
      <c r="C69" s="36"/>
      <c r="D69" s="36"/>
      <c r="E69" s="36"/>
      <c r="F69" s="36"/>
      <c r="G69" s="36"/>
    </row>
    <row r="70" spans="2:7" ht="12.75">
      <c r="B70" s="36"/>
      <c r="C70" s="36"/>
      <c r="D70" s="36"/>
      <c r="E70" s="36"/>
      <c r="F70" s="36"/>
      <c r="G70" s="36"/>
    </row>
    <row r="71" spans="2:7" ht="12.75">
      <c r="B71" s="36"/>
      <c r="C71" s="36"/>
      <c r="D71" s="36"/>
      <c r="E71" s="36"/>
      <c r="F71" s="36"/>
      <c r="G71" s="36"/>
    </row>
    <row r="72" spans="2:7" ht="12.75">
      <c r="B72" s="36"/>
      <c r="C72" s="36"/>
      <c r="D72" s="36"/>
      <c r="E72" s="36"/>
      <c r="F72" s="36"/>
      <c r="G72" s="36"/>
    </row>
  </sheetData>
  <sheetProtection password="C356" sheet="1" objects="1" scenarios="1"/>
  <mergeCells count="15">
    <mergeCell ref="B1:H1"/>
    <mergeCell ref="C2:F2"/>
    <mergeCell ref="F7:H7"/>
    <mergeCell ref="F5:H5"/>
    <mergeCell ref="C4:D4"/>
    <mergeCell ref="D3:F3"/>
    <mergeCell ref="B2:B3"/>
    <mergeCell ref="I46:I47"/>
    <mergeCell ref="B39:D39"/>
    <mergeCell ref="I32:I37"/>
    <mergeCell ref="F18:H18"/>
    <mergeCell ref="F39:H39"/>
    <mergeCell ref="B5:D5"/>
    <mergeCell ref="B7:D7"/>
    <mergeCell ref="B18:D18"/>
  </mergeCells>
  <hyperlinks>
    <hyperlink ref="F55" location="CFW_NewCashContributions" display="CFW_NewCashContributions"/>
    <hyperlink ref="F56" location="CFW_NetCashWithdrawals2" display="CFW_NetCashWithdrawals2"/>
    <hyperlink ref="F54" location="CFW_Off_Farm_Income2" display="CFW_Off_Farm_Income2"/>
    <hyperlink ref="F52" location="Accrued_NFI" display="Accrued_NFI"/>
    <hyperlink ref="F57" location="CFW_LivingExpensesIncomeTax" display="CFW_LivingExpensesIncomeTax"/>
  </hyperlinks>
  <printOptions horizontalCentered="1"/>
  <pageMargins left="0.5" right="0.25" top="0.5" bottom="0.5" header="0.5" footer="0.25"/>
  <pageSetup fitToHeight="1" fitToWidth="1" horizontalDpi="300" verticalDpi="300" orientation="portrait" scale="84" r:id="rId1"/>
  <headerFooter alignWithMargins="0">
    <oddFooter>&amp;L&amp;D&amp;CPage &amp;P of &amp;N&amp;RManitoba Agriculture, Food and Rural Initiatives
&amp;"Arial,Italic"Farm Management</oddFoot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1:BM64"/>
  <sheetViews>
    <sheetView showGridLines="0" showZeros="0" zoomScale="75" zoomScaleNormal="75" zoomScalePageLayoutView="0" workbookViewId="0" topLeftCell="A1">
      <selection activeCell="A13" sqref="A13:C13"/>
    </sheetView>
  </sheetViews>
  <sheetFormatPr defaultColWidth="9.140625" defaultRowHeight="12.75"/>
  <cols>
    <col min="1" max="1" width="20.421875" style="0" customWidth="1"/>
    <col min="2" max="4" width="10.7109375" style="0" customWidth="1"/>
    <col min="5" max="5" width="11.28125" style="0" bestFit="1" customWidth="1"/>
    <col min="6" max="6" width="10.7109375" style="0" customWidth="1"/>
    <col min="7" max="7" width="12.00390625" style="0" bestFit="1" customWidth="1"/>
    <col min="8" max="9" width="10.7109375" style="0" customWidth="1"/>
    <col min="10" max="10" width="15.421875" style="0" customWidth="1"/>
    <col min="11" max="11" width="9.57421875" style="0" customWidth="1"/>
    <col min="12" max="14" width="10.421875" style="0" customWidth="1"/>
    <col min="15" max="29" width="9.140625" style="0" hidden="1" customWidth="1"/>
    <col min="30" max="37" width="15.7109375" style="0" hidden="1" customWidth="1"/>
    <col min="38" max="38" width="9.140625" style="78" hidden="1" customWidth="1"/>
  </cols>
  <sheetData>
    <row r="1" spans="1:33" ht="22.5" customHeight="1">
      <c r="A1" s="871"/>
      <c r="B1" s="868"/>
      <c r="C1" s="868"/>
      <c r="D1" s="1738" t="s">
        <v>431</v>
      </c>
      <c r="E1" s="1738"/>
      <c r="F1" s="1738"/>
      <c r="G1" s="1738"/>
      <c r="H1" s="1738"/>
      <c r="I1" s="1738"/>
      <c r="J1" s="868"/>
      <c r="K1" s="868"/>
      <c r="L1" s="868"/>
      <c r="M1" s="869"/>
      <c r="Y1" s="234" t="s">
        <v>131</v>
      </c>
      <c r="Z1" s="225"/>
      <c r="AA1" s="248"/>
      <c r="AC1" s="225"/>
      <c r="AD1" s="231"/>
      <c r="AE1" s="29"/>
      <c r="AF1" s="225"/>
      <c r="AG1" s="231"/>
    </row>
    <row r="2" spans="1:33" ht="16.5" customHeight="1" thickBot="1">
      <c r="A2" s="1031" t="str">
        <f>'Pro-Forma NW'!F62</f>
        <v> </v>
      </c>
      <c r="B2" s="1032" t="str">
        <f>'Pro-Forma NW'!F63</f>
        <v> </v>
      </c>
      <c r="C2" s="870"/>
      <c r="D2" s="870"/>
      <c r="E2" s="870"/>
      <c r="F2" s="870"/>
      <c r="G2" s="870"/>
      <c r="H2" s="870"/>
      <c r="I2" s="870"/>
      <c r="J2" s="870"/>
      <c r="K2" s="870"/>
      <c r="L2" s="870"/>
      <c r="M2" s="847"/>
      <c r="Y2" s="235" t="s">
        <v>134</v>
      </c>
      <c r="Z2" s="227"/>
      <c r="AA2" s="249"/>
      <c r="AC2" s="227"/>
      <c r="AD2" s="232"/>
      <c r="AE2" s="29"/>
      <c r="AF2" s="227"/>
      <c r="AG2" s="232"/>
    </row>
    <row r="3" spans="1:57" ht="26.25" thickTop="1">
      <c r="A3" s="1741" t="s">
        <v>173</v>
      </c>
      <c r="B3" s="1742"/>
      <c r="C3" s="1743"/>
      <c r="D3" s="696" t="s">
        <v>428</v>
      </c>
      <c r="E3" s="686" t="s">
        <v>249</v>
      </c>
      <c r="F3" s="698" t="s">
        <v>244</v>
      </c>
      <c r="G3" s="697" t="s">
        <v>250</v>
      </c>
      <c r="H3" s="687" t="s">
        <v>245</v>
      </c>
      <c r="I3" s="699" t="s">
        <v>429</v>
      </c>
      <c r="J3" s="1753" t="s">
        <v>430</v>
      </c>
      <c r="K3" s="1753"/>
      <c r="L3" s="1753"/>
      <c r="M3" s="1754"/>
      <c r="N3" s="847"/>
      <c r="O3" s="847"/>
      <c r="P3" s="847"/>
      <c r="Q3" s="847"/>
      <c r="R3" s="847"/>
      <c r="S3" s="847"/>
      <c r="T3" s="847"/>
      <c r="U3" s="847"/>
      <c r="V3" s="847"/>
      <c r="W3" s="847"/>
      <c r="X3" s="847"/>
      <c r="Y3" s="847"/>
      <c r="Z3" s="228"/>
      <c r="AA3" s="228"/>
      <c r="AB3" s="228"/>
      <c r="AC3" s="228"/>
      <c r="AD3" s="228"/>
      <c r="AE3" s="228"/>
      <c r="AF3" s="228"/>
      <c r="AG3" s="228"/>
      <c r="AH3" s="228"/>
      <c r="AI3" s="228"/>
      <c r="AJ3" s="228"/>
      <c r="AK3" s="228"/>
      <c r="AL3" s="848"/>
      <c r="AM3" s="847"/>
      <c r="AN3" s="847"/>
      <c r="AO3" s="847"/>
      <c r="AP3" s="847"/>
      <c r="AQ3" s="847"/>
      <c r="AR3" s="847"/>
      <c r="AS3" s="847"/>
      <c r="AT3" s="847"/>
      <c r="AU3" s="847"/>
      <c r="AV3" s="847"/>
      <c r="AW3" s="847"/>
      <c r="AX3" s="847"/>
      <c r="AY3" s="847"/>
      <c r="AZ3" s="847"/>
      <c r="BA3" s="847"/>
      <c r="BB3" s="847"/>
      <c r="BC3" s="847"/>
      <c r="BD3" s="847"/>
      <c r="BE3" s="847"/>
    </row>
    <row r="4" spans="1:57" ht="12.75">
      <c r="A4" s="1744" t="s">
        <v>440</v>
      </c>
      <c r="B4" s="1745"/>
      <c r="C4" s="1746"/>
      <c r="D4" s="682">
        <f>Inventory!I41</f>
        <v>0</v>
      </c>
      <c r="E4" s="96"/>
      <c r="F4" s="693"/>
      <c r="G4" s="376"/>
      <c r="H4" s="96"/>
      <c r="I4" s="683">
        <f>D4+E4+F4-G4-H4</f>
        <v>0</v>
      </c>
      <c r="J4" s="1758"/>
      <c r="K4" s="1759"/>
      <c r="L4" s="1759"/>
      <c r="M4" s="1760"/>
      <c r="N4" s="847"/>
      <c r="O4" s="847"/>
      <c r="P4" s="847"/>
      <c r="Q4" s="847"/>
      <c r="R4" s="847"/>
      <c r="S4" s="847"/>
      <c r="T4" s="847"/>
      <c r="U4" s="847"/>
      <c r="V4" s="847"/>
      <c r="W4" s="847"/>
      <c r="X4" s="847"/>
      <c r="Y4" s="847"/>
      <c r="Z4" s="228"/>
      <c r="AA4" s="228"/>
      <c r="AB4" s="228"/>
      <c r="AC4" s="228"/>
      <c r="AD4" s="228"/>
      <c r="AE4" s="228"/>
      <c r="AF4" s="228"/>
      <c r="AG4" s="228"/>
      <c r="AH4" s="228"/>
      <c r="AI4" s="228"/>
      <c r="AJ4" s="228"/>
      <c r="AK4" s="228"/>
      <c r="AL4" s="848"/>
      <c r="AM4" s="847"/>
      <c r="AN4" s="847"/>
      <c r="AO4" s="1693"/>
      <c r="AP4" s="1693"/>
      <c r="AQ4" s="847"/>
      <c r="AR4" s="847"/>
      <c r="AS4" s="847"/>
      <c r="AT4" s="847"/>
      <c r="AU4" s="847"/>
      <c r="AV4" s="847"/>
      <c r="AW4" s="847"/>
      <c r="AX4" s="847"/>
      <c r="AY4" s="847"/>
      <c r="AZ4" s="847"/>
      <c r="BA4" s="847"/>
      <c r="BB4" s="847"/>
      <c r="BC4" s="847"/>
      <c r="BD4" s="847"/>
      <c r="BE4" s="847"/>
    </row>
    <row r="5" spans="1:57" ht="12.75">
      <c r="A5" s="1667" t="s">
        <v>455</v>
      </c>
      <c r="B5" s="1668"/>
      <c r="C5" s="1669"/>
      <c r="D5" s="675">
        <f>Inventory!I42</f>
        <v>0</v>
      </c>
      <c r="E5" s="178"/>
      <c r="F5" s="102"/>
      <c r="G5" s="101"/>
      <c r="H5" s="178"/>
      <c r="I5" s="676">
        <f>D5+E5+F5-G5-H5</f>
        <v>0</v>
      </c>
      <c r="J5" s="1661"/>
      <c r="K5" s="1662"/>
      <c r="L5" s="1662"/>
      <c r="M5" s="1663"/>
      <c r="N5" s="847"/>
      <c r="O5" s="847"/>
      <c r="P5" s="847"/>
      <c r="Q5" s="847"/>
      <c r="R5" s="847"/>
      <c r="S5" s="847"/>
      <c r="T5" s="847"/>
      <c r="U5" s="847"/>
      <c r="V5" s="847"/>
      <c r="W5" s="847"/>
      <c r="X5" s="847"/>
      <c r="Y5" s="847"/>
      <c r="Z5" s="228"/>
      <c r="AA5" s="228"/>
      <c r="AB5" s="228"/>
      <c r="AC5" s="228"/>
      <c r="AD5" s="228"/>
      <c r="AE5" s="228"/>
      <c r="AF5" s="228"/>
      <c r="AG5" s="228"/>
      <c r="AH5" s="228"/>
      <c r="AI5" s="228"/>
      <c r="AJ5" s="228"/>
      <c r="AK5" s="228"/>
      <c r="AL5" s="848"/>
      <c r="AM5" s="847"/>
      <c r="AN5" s="847"/>
      <c r="AO5" s="1693"/>
      <c r="AP5" s="1693"/>
      <c r="AQ5" s="847"/>
      <c r="AR5" s="847"/>
      <c r="AS5" s="847"/>
      <c r="AT5" s="847"/>
      <c r="AU5" s="847"/>
      <c r="AV5" s="847"/>
      <c r="AW5" s="847"/>
      <c r="AX5" s="847"/>
      <c r="AY5" s="847"/>
      <c r="AZ5" s="847"/>
      <c r="BA5" s="847"/>
      <c r="BB5" s="847"/>
      <c r="BC5" s="847"/>
      <c r="BD5" s="847"/>
      <c r="BE5" s="847"/>
    </row>
    <row r="6" spans="1:57" ht="12.75">
      <c r="A6" s="1667" t="s">
        <v>417</v>
      </c>
      <c r="B6" s="1668"/>
      <c r="C6" s="1669"/>
      <c r="D6" s="836"/>
      <c r="E6" s="837"/>
      <c r="F6" s="838"/>
      <c r="G6" s="839"/>
      <c r="H6" s="837"/>
      <c r="I6" s="838"/>
      <c r="J6" s="753"/>
      <c r="K6" s="754"/>
      <c r="L6" s="754"/>
      <c r="M6" s="755"/>
      <c r="N6" s="847"/>
      <c r="O6" s="847"/>
      <c r="P6" s="847"/>
      <c r="Q6" s="847"/>
      <c r="R6" s="847"/>
      <c r="S6" s="847"/>
      <c r="T6" s="847"/>
      <c r="U6" s="847"/>
      <c r="V6" s="847"/>
      <c r="W6" s="847"/>
      <c r="X6" s="847"/>
      <c r="Y6" s="847"/>
      <c r="Z6" s="228"/>
      <c r="AA6" s="228"/>
      <c r="AB6" s="228"/>
      <c r="AC6" s="228"/>
      <c r="AD6" s="228"/>
      <c r="AE6" s="228"/>
      <c r="AF6" s="228"/>
      <c r="AG6" s="228"/>
      <c r="AH6" s="228"/>
      <c r="AI6" s="228"/>
      <c r="AJ6" s="228"/>
      <c r="AK6" s="228"/>
      <c r="AL6" s="848"/>
      <c r="AM6" s="847"/>
      <c r="AN6" s="847"/>
      <c r="AO6" s="1694"/>
      <c r="AP6" s="1694"/>
      <c r="AQ6" s="847"/>
      <c r="AR6" s="847"/>
      <c r="AS6" s="847"/>
      <c r="AT6" s="847"/>
      <c r="AU6" s="847"/>
      <c r="AV6" s="847"/>
      <c r="AW6" s="847"/>
      <c r="AX6" s="847"/>
      <c r="AY6" s="847"/>
      <c r="AZ6" s="847"/>
      <c r="BA6" s="847"/>
      <c r="BB6" s="847"/>
      <c r="BC6" s="847"/>
      <c r="BD6" s="847"/>
      <c r="BE6" s="847"/>
    </row>
    <row r="7" spans="1:57" ht="12" customHeight="1">
      <c r="A7" s="1664">
        <f>Inventory!G44</f>
        <v>0</v>
      </c>
      <c r="B7" s="1665"/>
      <c r="C7" s="1666"/>
      <c r="D7" s="675">
        <f>Inventory!I44</f>
        <v>0</v>
      </c>
      <c r="E7" s="178"/>
      <c r="F7" s="102"/>
      <c r="G7" s="101"/>
      <c r="H7" s="178"/>
      <c r="I7" s="676">
        <f>D7+E7+F7-G7-H7</f>
        <v>0</v>
      </c>
      <c r="J7" s="1661"/>
      <c r="K7" s="1662"/>
      <c r="L7" s="1662"/>
      <c r="M7" s="1663"/>
      <c r="N7" s="847"/>
      <c r="O7" s="847"/>
      <c r="P7" s="847"/>
      <c r="Q7" s="847"/>
      <c r="R7" s="847"/>
      <c r="S7" s="847"/>
      <c r="T7" s="847"/>
      <c r="U7" s="847"/>
      <c r="V7" s="847"/>
      <c r="W7" s="847"/>
      <c r="X7" s="847"/>
      <c r="Y7" s="847"/>
      <c r="Z7" s="228"/>
      <c r="AA7" s="228"/>
      <c r="AB7" s="228"/>
      <c r="AC7" s="228"/>
      <c r="AD7" s="228"/>
      <c r="AE7" s="228"/>
      <c r="AF7" s="228"/>
      <c r="AG7" s="228"/>
      <c r="AH7" s="228"/>
      <c r="AI7" s="228"/>
      <c r="AJ7" s="228"/>
      <c r="AK7" s="228"/>
      <c r="AL7" s="848"/>
      <c r="AM7" s="847"/>
      <c r="AN7" s="847"/>
      <c r="AO7" s="849"/>
      <c r="AP7" s="849"/>
      <c r="AQ7" s="847"/>
      <c r="AR7" s="847"/>
      <c r="AS7" s="847"/>
      <c r="AT7" s="847"/>
      <c r="AU7" s="847"/>
      <c r="AV7" s="847"/>
      <c r="AW7" s="847"/>
      <c r="AX7" s="847"/>
      <c r="AY7" s="847"/>
      <c r="AZ7" s="847"/>
      <c r="BA7" s="847"/>
      <c r="BB7" s="847"/>
      <c r="BC7" s="847"/>
      <c r="BD7" s="847"/>
      <c r="BE7" s="847"/>
    </row>
    <row r="8" spans="1:57" ht="12" customHeight="1">
      <c r="A8" s="1664">
        <f>Inventory!G45</f>
        <v>0</v>
      </c>
      <c r="B8" s="1665"/>
      <c r="C8" s="1666"/>
      <c r="D8" s="675">
        <f>Inventory!I45</f>
        <v>0</v>
      </c>
      <c r="E8" s="178"/>
      <c r="F8" s="102"/>
      <c r="G8" s="101"/>
      <c r="H8" s="178"/>
      <c r="I8" s="676">
        <f>D8+E8+F8-G8-H8</f>
        <v>0</v>
      </c>
      <c r="J8" s="1661"/>
      <c r="K8" s="1662"/>
      <c r="L8" s="1662"/>
      <c r="M8" s="1663"/>
      <c r="N8" s="847"/>
      <c r="O8" s="847"/>
      <c r="P8" s="847"/>
      <c r="Q8" s="847"/>
      <c r="R8" s="847"/>
      <c r="S8" s="847"/>
      <c r="T8" s="847"/>
      <c r="U8" s="847"/>
      <c r="V8" s="847"/>
      <c r="W8" s="847"/>
      <c r="X8" s="847"/>
      <c r="Y8" s="847"/>
      <c r="Z8" s="228"/>
      <c r="AA8" s="228"/>
      <c r="AB8" s="228"/>
      <c r="AC8" s="228"/>
      <c r="AD8" s="228"/>
      <c r="AE8" s="228"/>
      <c r="AF8" s="228"/>
      <c r="AG8" s="228"/>
      <c r="AH8" s="228"/>
      <c r="AI8" s="228"/>
      <c r="AJ8" s="228"/>
      <c r="AK8" s="228"/>
      <c r="AL8" s="848"/>
      <c r="AM8" s="847"/>
      <c r="AN8" s="847"/>
      <c r="AO8" s="849"/>
      <c r="AP8" s="849"/>
      <c r="AQ8" s="847"/>
      <c r="AR8" s="847"/>
      <c r="AS8" s="847"/>
      <c r="AT8" s="847"/>
      <c r="AU8" s="847"/>
      <c r="AV8" s="847"/>
      <c r="AW8" s="847"/>
      <c r="AX8" s="847"/>
      <c r="AY8" s="847"/>
      <c r="AZ8" s="847"/>
      <c r="BA8" s="847"/>
      <c r="BB8" s="847"/>
      <c r="BC8" s="847"/>
      <c r="BD8" s="847"/>
      <c r="BE8" s="847"/>
    </row>
    <row r="9" spans="1:57" ht="12" customHeight="1">
      <c r="A9" s="1664">
        <f>Inventory!G46</f>
        <v>0</v>
      </c>
      <c r="B9" s="1665"/>
      <c r="C9" s="1666"/>
      <c r="D9" s="675">
        <f>Inventory!I46</f>
        <v>0</v>
      </c>
      <c r="E9" s="178"/>
      <c r="F9" s="102"/>
      <c r="G9" s="101"/>
      <c r="H9" s="178"/>
      <c r="I9" s="676">
        <f>D9+E9+F9-G9-H9</f>
        <v>0</v>
      </c>
      <c r="J9" s="1661"/>
      <c r="K9" s="1662"/>
      <c r="L9" s="1662"/>
      <c r="M9" s="1663"/>
      <c r="N9" s="847"/>
      <c r="O9" s="847"/>
      <c r="P9" s="847"/>
      <c r="Q9" s="847"/>
      <c r="R9" s="847"/>
      <c r="S9" s="847"/>
      <c r="T9" s="847"/>
      <c r="U9" s="847"/>
      <c r="V9" s="847"/>
      <c r="W9" s="847"/>
      <c r="X9" s="847"/>
      <c r="Y9" s="847"/>
      <c r="Z9" s="228"/>
      <c r="AA9" s="228"/>
      <c r="AB9" s="228"/>
      <c r="AC9" s="228"/>
      <c r="AD9" s="228"/>
      <c r="AE9" s="228"/>
      <c r="AF9" s="228"/>
      <c r="AG9" s="228"/>
      <c r="AH9" s="228"/>
      <c r="AI9" s="228"/>
      <c r="AJ9" s="228"/>
      <c r="AK9" s="228"/>
      <c r="AL9" s="848"/>
      <c r="AM9" s="847"/>
      <c r="AN9" s="847"/>
      <c r="AO9" s="849"/>
      <c r="AP9" s="849"/>
      <c r="AQ9" s="847"/>
      <c r="AR9" s="847"/>
      <c r="AS9" s="847"/>
      <c r="AT9" s="847"/>
      <c r="AU9" s="847"/>
      <c r="AV9" s="847"/>
      <c r="AW9" s="847"/>
      <c r="AX9" s="847"/>
      <c r="AY9" s="847"/>
      <c r="AZ9" s="847"/>
      <c r="BA9" s="847"/>
      <c r="BB9" s="847"/>
      <c r="BC9" s="847"/>
      <c r="BD9" s="847"/>
      <c r="BE9" s="847"/>
    </row>
    <row r="10" spans="1:57" ht="12" customHeight="1">
      <c r="A10" s="1664">
        <f>Inventory!G47</f>
        <v>0</v>
      </c>
      <c r="B10" s="1665"/>
      <c r="C10" s="1666"/>
      <c r="D10" s="675">
        <f>Inventory!I47</f>
        <v>0</v>
      </c>
      <c r="E10" s="178"/>
      <c r="F10" s="102"/>
      <c r="G10" s="101"/>
      <c r="H10" s="178"/>
      <c r="I10" s="676">
        <f>D10+E10+F10-G10-H10</f>
        <v>0</v>
      </c>
      <c r="J10" s="1661"/>
      <c r="K10" s="1662"/>
      <c r="L10" s="1662"/>
      <c r="M10" s="1663"/>
      <c r="N10" s="847"/>
      <c r="O10" s="847"/>
      <c r="P10" s="847"/>
      <c r="Q10" s="847"/>
      <c r="R10" s="847"/>
      <c r="S10" s="847"/>
      <c r="T10" s="847"/>
      <c r="U10" s="847"/>
      <c r="V10" s="847"/>
      <c r="W10" s="847"/>
      <c r="X10" s="847"/>
      <c r="Y10" s="847"/>
      <c r="Z10" s="228"/>
      <c r="AA10" s="228"/>
      <c r="AB10" s="228"/>
      <c r="AC10" s="228"/>
      <c r="AD10" s="228"/>
      <c r="AE10" s="228"/>
      <c r="AF10" s="228"/>
      <c r="AG10" s="228"/>
      <c r="AH10" s="228"/>
      <c r="AI10" s="228"/>
      <c r="AJ10" s="228"/>
      <c r="AK10" s="228"/>
      <c r="AL10" s="848"/>
      <c r="AM10" s="847"/>
      <c r="AN10" s="847"/>
      <c r="AO10" s="849"/>
      <c r="AP10" s="849"/>
      <c r="AQ10" s="847"/>
      <c r="AR10" s="847"/>
      <c r="AS10" s="847"/>
      <c r="AT10" s="847"/>
      <c r="AU10" s="847"/>
      <c r="AV10" s="847"/>
      <c r="AW10" s="847"/>
      <c r="AX10" s="847"/>
      <c r="AY10" s="847"/>
      <c r="AZ10" s="847"/>
      <c r="BA10" s="847"/>
      <c r="BB10" s="847"/>
      <c r="BC10" s="847"/>
      <c r="BD10" s="847"/>
      <c r="BE10" s="847"/>
    </row>
    <row r="11" spans="1:57" ht="12" customHeight="1">
      <c r="A11" s="1664">
        <f>Inventory!G48</f>
        <v>0</v>
      </c>
      <c r="B11" s="1665"/>
      <c r="C11" s="1666"/>
      <c r="D11" s="680">
        <f>Inventory!I48</f>
        <v>0</v>
      </c>
      <c r="E11" s="94"/>
      <c r="F11" s="694"/>
      <c r="G11" s="375"/>
      <c r="H11" s="94"/>
      <c r="I11" s="681">
        <f>D11+E11+F11-G11-H11</f>
        <v>0</v>
      </c>
      <c r="J11" s="1661"/>
      <c r="K11" s="1662"/>
      <c r="L11" s="1662"/>
      <c r="M11" s="1663"/>
      <c r="N11" s="847"/>
      <c r="O11" s="847"/>
      <c r="P11" s="847"/>
      <c r="Q11" s="847"/>
      <c r="R11" s="847"/>
      <c r="S11" s="847"/>
      <c r="T11" s="847"/>
      <c r="U11" s="847"/>
      <c r="V11" s="847"/>
      <c r="W11" s="847"/>
      <c r="X11" s="847"/>
      <c r="Y11" s="847"/>
      <c r="Z11" s="228"/>
      <c r="AA11" s="228"/>
      <c r="AB11" s="228"/>
      <c r="AC11" s="228"/>
      <c r="AD11" s="228"/>
      <c r="AE11" s="228"/>
      <c r="AF11" s="228"/>
      <c r="AG11" s="228"/>
      <c r="AH11" s="228"/>
      <c r="AI11" s="228"/>
      <c r="AJ11" s="228"/>
      <c r="AK11" s="228"/>
      <c r="AL11" s="848"/>
      <c r="AM11" s="847"/>
      <c r="AN11" s="847"/>
      <c r="AO11" s="849"/>
      <c r="AP11" s="849"/>
      <c r="AQ11" s="847"/>
      <c r="AR11" s="847"/>
      <c r="AS11" s="847"/>
      <c r="AT11" s="847"/>
      <c r="AU11" s="847"/>
      <c r="AV11" s="847"/>
      <c r="AW11" s="847"/>
      <c r="AX11" s="847"/>
      <c r="AY11" s="847"/>
      <c r="AZ11" s="847"/>
      <c r="BA11" s="847"/>
      <c r="BB11" s="847"/>
      <c r="BC11" s="847"/>
      <c r="BD11" s="847"/>
      <c r="BE11" s="847"/>
    </row>
    <row r="12" spans="1:57" ht="12" customHeight="1">
      <c r="A12" s="1690" t="s">
        <v>426</v>
      </c>
      <c r="B12" s="1691"/>
      <c r="C12" s="1692"/>
      <c r="D12" s="684">
        <f aca="true" t="shared" si="0" ref="D12:I12">SUM(D7:D11)</f>
        <v>0</v>
      </c>
      <c r="E12" s="674">
        <f>SUM(E7:E11)</f>
        <v>0</v>
      </c>
      <c r="F12" s="685">
        <f t="shared" si="0"/>
        <v>0</v>
      </c>
      <c r="G12" s="692">
        <f t="shared" si="0"/>
        <v>0</v>
      </c>
      <c r="H12" s="674">
        <f t="shared" si="0"/>
        <v>0</v>
      </c>
      <c r="I12" s="685">
        <f t="shared" si="0"/>
        <v>0</v>
      </c>
      <c r="J12" s="753"/>
      <c r="K12" s="754"/>
      <c r="L12" s="754"/>
      <c r="M12" s="755"/>
      <c r="N12" s="847"/>
      <c r="O12" s="847"/>
      <c r="P12" s="847"/>
      <c r="Q12" s="847"/>
      <c r="R12" s="847"/>
      <c r="S12" s="847"/>
      <c r="T12" s="847"/>
      <c r="U12" s="847"/>
      <c r="V12" s="847"/>
      <c r="W12" s="847"/>
      <c r="X12" s="847"/>
      <c r="Y12" s="847"/>
      <c r="Z12" s="228"/>
      <c r="AA12" s="228"/>
      <c r="AB12" s="228"/>
      <c r="AC12" s="228"/>
      <c r="AD12" s="228"/>
      <c r="AE12" s="228"/>
      <c r="AF12" s="228"/>
      <c r="AG12" s="228"/>
      <c r="AH12" s="228"/>
      <c r="AI12" s="228"/>
      <c r="AJ12" s="228"/>
      <c r="AK12" s="228"/>
      <c r="AL12" s="848"/>
      <c r="AM12" s="847"/>
      <c r="AN12" s="847"/>
      <c r="AO12" s="849"/>
      <c r="AP12" s="849"/>
      <c r="AQ12" s="847"/>
      <c r="AR12" s="847"/>
      <c r="AS12" s="847"/>
      <c r="AT12" s="847"/>
      <c r="AU12" s="847"/>
      <c r="AV12" s="847"/>
      <c r="AW12" s="847"/>
      <c r="AX12" s="847"/>
      <c r="AY12" s="847"/>
      <c r="AZ12" s="847"/>
      <c r="BA12" s="847"/>
      <c r="BB12" s="847"/>
      <c r="BC12" s="847"/>
      <c r="BD12" s="847"/>
      <c r="BE12" s="847"/>
    </row>
    <row r="13" spans="1:57" ht="12" customHeight="1">
      <c r="A13" s="1667" t="s">
        <v>559</v>
      </c>
      <c r="B13" s="1668"/>
      <c r="C13" s="1669"/>
      <c r="D13" s="682">
        <f>Inventory!I49</f>
        <v>0</v>
      </c>
      <c r="E13" s="96"/>
      <c r="F13" s="695"/>
      <c r="G13" s="376"/>
      <c r="H13" s="96"/>
      <c r="I13" s="683">
        <f>D13+E13+F13-G13-H13</f>
        <v>0</v>
      </c>
      <c r="J13" s="1661"/>
      <c r="K13" s="1662"/>
      <c r="L13" s="1662"/>
      <c r="M13" s="1663"/>
      <c r="N13" s="847"/>
      <c r="O13" s="847"/>
      <c r="P13" s="847"/>
      <c r="Q13" s="847"/>
      <c r="R13" s="847"/>
      <c r="S13" s="847"/>
      <c r="T13" s="847"/>
      <c r="U13" s="847"/>
      <c r="V13" s="847"/>
      <c r="W13" s="847"/>
      <c r="X13" s="847"/>
      <c r="Y13" s="847"/>
      <c r="Z13" s="228"/>
      <c r="AA13" s="228"/>
      <c r="AB13" s="228"/>
      <c r="AC13" s="228"/>
      <c r="AD13" s="228"/>
      <c r="AE13" s="228"/>
      <c r="AF13" s="228"/>
      <c r="AG13" s="228"/>
      <c r="AH13" s="228"/>
      <c r="AI13" s="228"/>
      <c r="AJ13" s="228"/>
      <c r="AK13" s="228"/>
      <c r="AL13" s="848"/>
      <c r="AM13" s="847"/>
      <c r="AN13" s="847"/>
      <c r="AO13" s="849"/>
      <c r="AP13" s="849"/>
      <c r="AQ13" s="847"/>
      <c r="AR13" s="847"/>
      <c r="AS13" s="847"/>
      <c r="AT13" s="847"/>
      <c r="AU13" s="847"/>
      <c r="AV13" s="847"/>
      <c r="AW13" s="847"/>
      <c r="AX13" s="847"/>
      <c r="AY13" s="847"/>
      <c r="AZ13" s="847"/>
      <c r="BA13" s="847"/>
      <c r="BB13" s="847"/>
      <c r="BC13" s="847"/>
      <c r="BD13" s="847"/>
      <c r="BE13" s="847"/>
    </row>
    <row r="14" spans="1:57" ht="12.75">
      <c r="A14" s="1667" t="s">
        <v>11</v>
      </c>
      <c r="B14" s="1668"/>
      <c r="C14" s="1669"/>
      <c r="D14" s="675">
        <f>Inventory!I50</f>
        <v>0</v>
      </c>
      <c r="E14" s="178"/>
      <c r="F14" s="102"/>
      <c r="G14" s="101"/>
      <c r="H14" s="178"/>
      <c r="I14" s="676">
        <f>D14+E14+F14-G14-H14</f>
        <v>0</v>
      </c>
      <c r="J14" s="1661"/>
      <c r="K14" s="1662"/>
      <c r="L14" s="1662"/>
      <c r="M14" s="1663"/>
      <c r="N14" s="847"/>
      <c r="O14" s="847"/>
      <c r="P14" s="847"/>
      <c r="Q14" s="847"/>
      <c r="R14" s="847"/>
      <c r="S14" s="847"/>
      <c r="T14" s="847"/>
      <c r="U14" s="847"/>
      <c r="V14" s="847"/>
      <c r="W14" s="847"/>
      <c r="X14" s="847"/>
      <c r="Y14" s="847"/>
      <c r="Z14" s="228"/>
      <c r="AA14" s="228"/>
      <c r="AB14" s="228"/>
      <c r="AC14" s="228"/>
      <c r="AD14" s="228"/>
      <c r="AE14" s="228"/>
      <c r="AF14" s="228"/>
      <c r="AG14" s="228"/>
      <c r="AH14" s="228"/>
      <c r="AI14" s="228"/>
      <c r="AJ14" s="228"/>
      <c r="AK14" s="228"/>
      <c r="AL14" s="848"/>
      <c r="AM14" s="847"/>
      <c r="AN14" s="847"/>
      <c r="AO14" s="1688"/>
      <c r="AP14" s="1688"/>
      <c r="AQ14" s="847"/>
      <c r="AR14" s="847"/>
      <c r="AS14" s="847"/>
      <c r="AT14" s="847"/>
      <c r="AU14" s="847"/>
      <c r="AV14" s="847"/>
      <c r="AW14" s="847"/>
      <c r="AX14" s="847"/>
      <c r="AY14" s="847"/>
      <c r="AZ14" s="847"/>
      <c r="BA14" s="847"/>
      <c r="BB14" s="847"/>
      <c r="BC14" s="847"/>
      <c r="BD14" s="847"/>
      <c r="BE14" s="847"/>
    </row>
    <row r="15" spans="1:57" ht="12.75">
      <c r="A15" s="1667" t="s">
        <v>441</v>
      </c>
      <c r="B15" s="1668"/>
      <c r="C15" s="1669"/>
      <c r="D15" s="675">
        <f>Inventory!I51</f>
        <v>0</v>
      </c>
      <c r="E15" s="178"/>
      <c r="F15" s="102"/>
      <c r="G15" s="101"/>
      <c r="H15" s="178"/>
      <c r="I15" s="676">
        <f>D15+E15+F15-G15-H15</f>
        <v>0</v>
      </c>
      <c r="J15" s="1661"/>
      <c r="K15" s="1662"/>
      <c r="L15" s="1662"/>
      <c r="M15" s="1663"/>
      <c r="N15" s="847"/>
      <c r="O15" s="847"/>
      <c r="P15" s="847"/>
      <c r="Q15" s="847"/>
      <c r="R15" s="847"/>
      <c r="S15" s="847"/>
      <c r="T15" s="847"/>
      <c r="U15" s="847"/>
      <c r="V15" s="847"/>
      <c r="W15" s="847"/>
      <c r="X15" s="847"/>
      <c r="Y15" s="847"/>
      <c r="Z15" s="228"/>
      <c r="AA15" s="228"/>
      <c r="AB15" s="228"/>
      <c r="AC15" s="228"/>
      <c r="AD15" s="228"/>
      <c r="AE15" s="228"/>
      <c r="AF15" s="228"/>
      <c r="AG15" s="228"/>
      <c r="AH15" s="228"/>
      <c r="AI15" s="228"/>
      <c r="AJ15" s="228"/>
      <c r="AK15" s="228"/>
      <c r="AL15" s="848"/>
      <c r="AM15" s="847"/>
      <c r="AN15" s="847"/>
      <c r="AO15" s="1688"/>
      <c r="AP15" s="1688"/>
      <c r="AQ15" s="847"/>
      <c r="AR15" s="847"/>
      <c r="AS15" s="847"/>
      <c r="AT15" s="847"/>
      <c r="AU15" s="847"/>
      <c r="AV15" s="847"/>
      <c r="AW15" s="847"/>
      <c r="AX15" s="847"/>
      <c r="AY15" s="847"/>
      <c r="AZ15" s="847"/>
      <c r="BA15" s="847"/>
      <c r="BB15" s="847"/>
      <c r="BC15" s="847"/>
      <c r="BD15" s="847"/>
      <c r="BE15" s="847"/>
    </row>
    <row r="16" spans="1:57" ht="12.75">
      <c r="A16" s="1667" t="s">
        <v>418</v>
      </c>
      <c r="B16" s="1668"/>
      <c r="C16" s="1669"/>
      <c r="D16" s="836"/>
      <c r="E16" s="837"/>
      <c r="F16" s="838"/>
      <c r="G16" s="839"/>
      <c r="H16" s="837"/>
      <c r="I16" s="838"/>
      <c r="J16" s="753"/>
      <c r="K16" s="754"/>
      <c r="L16" s="754"/>
      <c r="M16" s="755"/>
      <c r="N16" s="847"/>
      <c r="O16" s="847"/>
      <c r="P16" s="847"/>
      <c r="Q16" s="847"/>
      <c r="R16" s="847"/>
      <c r="S16" s="847"/>
      <c r="T16" s="847"/>
      <c r="U16" s="847"/>
      <c r="V16" s="847"/>
      <c r="W16" s="847"/>
      <c r="X16" s="847"/>
      <c r="Y16" s="847"/>
      <c r="Z16" s="228"/>
      <c r="AA16" s="228"/>
      <c r="AB16" s="228"/>
      <c r="AC16" s="228"/>
      <c r="AD16" s="228"/>
      <c r="AE16" s="228"/>
      <c r="AF16" s="228"/>
      <c r="AG16" s="228"/>
      <c r="AH16" s="228"/>
      <c r="AI16" s="228"/>
      <c r="AJ16" s="228"/>
      <c r="AK16" s="228"/>
      <c r="AL16" s="848"/>
      <c r="AM16" s="847"/>
      <c r="AN16" s="847"/>
      <c r="AO16" s="1688"/>
      <c r="AP16" s="1688"/>
      <c r="AQ16" s="847"/>
      <c r="AR16" s="847"/>
      <c r="AS16" s="847"/>
      <c r="AT16" s="847"/>
      <c r="AU16" s="847"/>
      <c r="AV16" s="847"/>
      <c r="AW16" s="847"/>
      <c r="AX16" s="847"/>
      <c r="AY16" s="847"/>
      <c r="AZ16" s="847"/>
      <c r="BA16" s="847"/>
      <c r="BB16" s="847"/>
      <c r="BC16" s="847"/>
      <c r="BD16" s="847"/>
      <c r="BE16" s="847"/>
    </row>
    <row r="17" spans="1:57" ht="12.75">
      <c r="A17" s="1664">
        <f>Inventory!G53</f>
        <v>0</v>
      </c>
      <c r="B17" s="1665"/>
      <c r="C17" s="1666"/>
      <c r="D17" s="675">
        <f>Inventory!I53</f>
        <v>0</v>
      </c>
      <c r="E17" s="178"/>
      <c r="F17" s="102"/>
      <c r="G17" s="101"/>
      <c r="H17" s="178"/>
      <c r="I17" s="676">
        <f>D17+E17+F17-G17-H17</f>
        <v>0</v>
      </c>
      <c r="J17" s="1661"/>
      <c r="K17" s="1662"/>
      <c r="L17" s="1662"/>
      <c r="M17" s="1663"/>
      <c r="N17" s="847"/>
      <c r="O17" s="847"/>
      <c r="P17" s="847"/>
      <c r="Q17" s="847"/>
      <c r="R17" s="847"/>
      <c r="S17" s="847"/>
      <c r="T17" s="847"/>
      <c r="U17" s="847"/>
      <c r="V17" s="847"/>
      <c r="W17" s="847"/>
      <c r="X17" s="847"/>
      <c r="Y17" s="847"/>
      <c r="Z17" s="228"/>
      <c r="AA17" s="228"/>
      <c r="AB17" s="228"/>
      <c r="AC17" s="228"/>
      <c r="AD17" s="228"/>
      <c r="AE17" s="228"/>
      <c r="AF17" s="228"/>
      <c r="AG17" s="228"/>
      <c r="AH17" s="228"/>
      <c r="AI17" s="228"/>
      <c r="AJ17" s="228"/>
      <c r="AK17" s="228"/>
      <c r="AL17" s="848"/>
      <c r="AM17" s="847"/>
      <c r="AN17" s="847"/>
      <c r="AO17" s="1688"/>
      <c r="AP17" s="1688"/>
      <c r="AQ17" s="847"/>
      <c r="AR17" s="847"/>
      <c r="AS17" s="847"/>
      <c r="AT17" s="847"/>
      <c r="AU17" s="847"/>
      <c r="AV17" s="847"/>
      <c r="AW17" s="847"/>
      <c r="AX17" s="847"/>
      <c r="AY17" s="847"/>
      <c r="AZ17" s="847"/>
      <c r="BA17" s="847"/>
      <c r="BB17" s="847"/>
      <c r="BC17" s="847"/>
      <c r="BD17" s="847"/>
      <c r="BE17" s="847"/>
    </row>
    <row r="18" spans="1:57" ht="12.75">
      <c r="A18" s="1664">
        <f>Inventory!G54</f>
        <v>0</v>
      </c>
      <c r="B18" s="1665"/>
      <c r="C18" s="1666"/>
      <c r="D18" s="675">
        <f>Inventory!I54</f>
        <v>0</v>
      </c>
      <c r="E18" s="178"/>
      <c r="F18" s="102"/>
      <c r="G18" s="101"/>
      <c r="H18" s="178"/>
      <c r="I18" s="676">
        <f>D18+E18+F18-G18-H18</f>
        <v>0</v>
      </c>
      <c r="J18" s="1661"/>
      <c r="K18" s="1662"/>
      <c r="L18" s="1662"/>
      <c r="M18" s="1663"/>
      <c r="N18" s="847"/>
      <c r="O18" s="847"/>
      <c r="P18" s="847"/>
      <c r="Q18" s="847"/>
      <c r="R18" s="847"/>
      <c r="S18" s="847"/>
      <c r="T18" s="847"/>
      <c r="U18" s="847"/>
      <c r="V18" s="847"/>
      <c r="W18" s="847"/>
      <c r="X18" s="847"/>
      <c r="Y18" s="847"/>
      <c r="Z18" s="228"/>
      <c r="AA18" s="228"/>
      <c r="AB18" s="228"/>
      <c r="AC18" s="228"/>
      <c r="AD18" s="228"/>
      <c r="AE18" s="228"/>
      <c r="AF18" s="228"/>
      <c r="AG18" s="228"/>
      <c r="AH18" s="228"/>
      <c r="AI18" s="228"/>
      <c r="AJ18" s="228"/>
      <c r="AK18" s="228"/>
      <c r="AL18" s="848"/>
      <c r="AM18" s="847"/>
      <c r="AN18" s="847"/>
      <c r="AO18" s="1688"/>
      <c r="AP18" s="1688"/>
      <c r="AQ18" s="847"/>
      <c r="AR18" s="847"/>
      <c r="AS18" s="847"/>
      <c r="AT18" s="847"/>
      <c r="AU18" s="847"/>
      <c r="AV18" s="847"/>
      <c r="AW18" s="847"/>
      <c r="AX18" s="847"/>
      <c r="AY18" s="847"/>
      <c r="AZ18" s="847"/>
      <c r="BA18" s="847"/>
      <c r="BB18" s="847"/>
      <c r="BC18" s="847"/>
      <c r="BD18" s="847"/>
      <c r="BE18" s="847"/>
    </row>
    <row r="19" spans="1:57" ht="12.75" customHeight="1">
      <c r="A19" s="1664">
        <f>Inventory!G55</f>
        <v>0</v>
      </c>
      <c r="B19" s="1665"/>
      <c r="C19" s="1666"/>
      <c r="D19" s="675">
        <f>Inventory!I55</f>
        <v>0</v>
      </c>
      <c r="E19" s="178"/>
      <c r="F19" s="102"/>
      <c r="G19" s="101"/>
      <c r="H19" s="178"/>
      <c r="I19" s="676">
        <f>D19+E19+F19-G19-H19</f>
        <v>0</v>
      </c>
      <c r="J19" s="1661"/>
      <c r="K19" s="1662"/>
      <c r="L19" s="1662"/>
      <c r="M19" s="1663"/>
      <c r="N19" s="847"/>
      <c r="O19" s="847"/>
      <c r="P19" s="847"/>
      <c r="Q19" s="847"/>
      <c r="R19" s="847"/>
      <c r="S19" s="847"/>
      <c r="T19" s="847"/>
      <c r="U19" s="847"/>
      <c r="V19" s="847"/>
      <c r="W19" s="847"/>
      <c r="X19" s="847"/>
      <c r="Y19" s="847"/>
      <c r="Z19" s="228"/>
      <c r="AA19" s="228"/>
      <c r="AB19" s="228"/>
      <c r="AC19" s="228"/>
      <c r="AD19" s="228"/>
      <c r="AE19" s="228"/>
      <c r="AF19" s="228"/>
      <c r="AG19" s="228"/>
      <c r="AH19" s="228"/>
      <c r="AI19" s="228"/>
      <c r="AJ19" s="228"/>
      <c r="AK19" s="228"/>
      <c r="AL19" s="848"/>
      <c r="AM19" s="847"/>
      <c r="AN19" s="847"/>
      <c r="AO19" s="1689"/>
      <c r="AP19" s="1689"/>
      <c r="AQ19" s="847"/>
      <c r="AR19" s="847"/>
      <c r="AS19" s="847"/>
      <c r="AT19" s="847"/>
      <c r="AU19" s="847"/>
      <c r="AV19" s="847"/>
      <c r="AW19" s="847"/>
      <c r="AX19" s="847"/>
      <c r="AY19" s="847"/>
      <c r="AZ19" s="847"/>
      <c r="BA19" s="847"/>
      <c r="BB19" s="847"/>
      <c r="BC19" s="847"/>
      <c r="BD19" s="847"/>
      <c r="BE19" s="847"/>
    </row>
    <row r="20" spans="1:57" ht="12.75" customHeight="1">
      <c r="A20" s="1664">
        <f>Inventory!G56</f>
        <v>0</v>
      </c>
      <c r="B20" s="1665"/>
      <c r="C20" s="1666"/>
      <c r="D20" s="680">
        <f>Inventory!I56</f>
        <v>0</v>
      </c>
      <c r="E20" s="94"/>
      <c r="F20" s="694"/>
      <c r="G20" s="375"/>
      <c r="H20" s="94"/>
      <c r="I20" s="681">
        <f>D20+E20+F20-G20-H20</f>
        <v>0</v>
      </c>
      <c r="J20" s="1661"/>
      <c r="K20" s="1662"/>
      <c r="L20" s="1662"/>
      <c r="M20" s="1663"/>
      <c r="N20" s="847"/>
      <c r="O20" s="847"/>
      <c r="P20" s="847"/>
      <c r="Q20" s="847"/>
      <c r="R20" s="847"/>
      <c r="S20" s="847"/>
      <c r="T20" s="847"/>
      <c r="U20" s="847"/>
      <c r="V20" s="847"/>
      <c r="W20" s="847"/>
      <c r="X20" s="847"/>
      <c r="Y20" s="847"/>
      <c r="Z20" s="228"/>
      <c r="AA20" s="228"/>
      <c r="AB20" s="228"/>
      <c r="AC20" s="228"/>
      <c r="AD20" s="228"/>
      <c r="AE20" s="228"/>
      <c r="AF20" s="228"/>
      <c r="AG20" s="228"/>
      <c r="AH20" s="228"/>
      <c r="AI20" s="228"/>
      <c r="AJ20" s="228"/>
      <c r="AK20" s="228"/>
      <c r="AL20" s="848"/>
      <c r="AM20" s="847"/>
      <c r="AN20" s="847"/>
      <c r="AO20" s="1689"/>
      <c r="AP20" s="1689"/>
      <c r="AQ20" s="847"/>
      <c r="AR20" s="847"/>
      <c r="AS20" s="847"/>
      <c r="AT20" s="847"/>
      <c r="AU20" s="847"/>
      <c r="AV20" s="847"/>
      <c r="AW20" s="847"/>
      <c r="AX20" s="847"/>
      <c r="AY20" s="847"/>
      <c r="AZ20" s="847"/>
      <c r="BA20" s="847"/>
      <c r="BB20" s="847"/>
      <c r="BC20" s="847"/>
      <c r="BD20" s="847"/>
      <c r="BE20" s="847"/>
    </row>
    <row r="21" spans="1:57" ht="12.75">
      <c r="A21" s="1690" t="s">
        <v>427</v>
      </c>
      <c r="B21" s="1691"/>
      <c r="C21" s="1692"/>
      <c r="D21" s="684">
        <f aca="true" t="shared" si="1" ref="D21:I21">SUM(D17:D20)</f>
        <v>0</v>
      </c>
      <c r="E21" s="674">
        <f t="shared" si="1"/>
        <v>0</v>
      </c>
      <c r="F21" s="685">
        <f t="shared" si="1"/>
        <v>0</v>
      </c>
      <c r="G21" s="692">
        <f t="shared" si="1"/>
        <v>0</v>
      </c>
      <c r="H21" s="674">
        <f t="shared" si="1"/>
        <v>0</v>
      </c>
      <c r="I21" s="685">
        <f t="shared" si="1"/>
        <v>0</v>
      </c>
      <c r="J21" s="753"/>
      <c r="K21" s="754"/>
      <c r="L21" s="754"/>
      <c r="M21" s="755"/>
      <c r="N21" s="847"/>
      <c r="O21" s="847"/>
      <c r="P21" s="847"/>
      <c r="Q21" s="847"/>
      <c r="R21" s="847"/>
      <c r="S21" s="847"/>
      <c r="T21" s="847"/>
      <c r="U21" s="847"/>
      <c r="V21" s="847"/>
      <c r="W21" s="847"/>
      <c r="X21" s="847"/>
      <c r="Y21" s="847"/>
      <c r="Z21" s="228"/>
      <c r="AA21" s="228"/>
      <c r="AB21" s="228"/>
      <c r="AC21" s="228"/>
      <c r="AD21" s="228"/>
      <c r="AE21" s="228"/>
      <c r="AF21" s="228"/>
      <c r="AG21" s="228"/>
      <c r="AH21" s="228"/>
      <c r="AI21" s="228"/>
      <c r="AJ21" s="228"/>
      <c r="AK21" s="228"/>
      <c r="AL21" s="848"/>
      <c r="AM21" s="847"/>
      <c r="AN21" s="847"/>
      <c r="AO21" s="1689"/>
      <c r="AP21" s="1689"/>
      <c r="AQ21" s="847"/>
      <c r="AR21" s="847"/>
      <c r="AS21" s="847"/>
      <c r="AT21" s="847"/>
      <c r="AU21" s="847"/>
      <c r="AV21" s="847"/>
      <c r="AW21" s="847"/>
      <c r="AX21" s="847"/>
      <c r="AY21" s="847"/>
      <c r="AZ21" s="847"/>
      <c r="BA21" s="847"/>
      <c r="BB21" s="847"/>
      <c r="BC21" s="847"/>
      <c r="BD21" s="847"/>
      <c r="BE21" s="847"/>
    </row>
    <row r="22" spans="1:57" ht="12.75">
      <c r="A22" s="1667" t="s">
        <v>420</v>
      </c>
      <c r="B22" s="1668"/>
      <c r="C22" s="1669"/>
      <c r="D22" s="675">
        <f>Inventory!I57</f>
        <v>0</v>
      </c>
      <c r="E22" s="178"/>
      <c r="F22" s="102"/>
      <c r="G22" s="101"/>
      <c r="H22" s="178"/>
      <c r="I22" s="676">
        <f>D22+E22+F22-G22-H22</f>
        <v>0</v>
      </c>
      <c r="J22" s="1661"/>
      <c r="K22" s="1662"/>
      <c r="L22" s="1662"/>
      <c r="M22" s="1663"/>
      <c r="N22" s="847"/>
      <c r="O22" s="847"/>
      <c r="P22" s="847"/>
      <c r="Q22" s="847"/>
      <c r="R22" s="847"/>
      <c r="S22" s="847"/>
      <c r="T22" s="847"/>
      <c r="U22" s="847"/>
      <c r="V22" s="847"/>
      <c r="W22" s="847"/>
      <c r="X22" s="847"/>
      <c r="Y22" s="847"/>
      <c r="Z22" s="228"/>
      <c r="AA22" s="228"/>
      <c r="AB22" s="228"/>
      <c r="AC22" s="228"/>
      <c r="AD22" s="228"/>
      <c r="AE22" s="228"/>
      <c r="AF22" s="228"/>
      <c r="AG22" s="228"/>
      <c r="AH22" s="228"/>
      <c r="AI22" s="228"/>
      <c r="AJ22" s="228"/>
      <c r="AK22" s="228"/>
      <c r="AL22" s="848"/>
      <c r="AM22" s="847"/>
      <c r="AN22" s="847"/>
      <c r="AO22" s="691"/>
      <c r="AP22" s="691"/>
      <c r="AQ22" s="847"/>
      <c r="AR22" s="847"/>
      <c r="AS22" s="847"/>
      <c r="AT22" s="847"/>
      <c r="AU22" s="847"/>
      <c r="AV22" s="847"/>
      <c r="AW22" s="847"/>
      <c r="AX22" s="847"/>
      <c r="AY22" s="847"/>
      <c r="AZ22" s="847"/>
      <c r="BA22" s="847"/>
      <c r="BB22" s="847"/>
      <c r="BC22" s="847"/>
      <c r="BD22" s="847"/>
      <c r="BE22" s="847"/>
    </row>
    <row r="23" spans="1:57" ht="12.75">
      <c r="A23" s="1667" t="s">
        <v>419</v>
      </c>
      <c r="B23" s="1668"/>
      <c r="C23" s="1669"/>
      <c r="D23" s="840"/>
      <c r="E23" s="841"/>
      <c r="F23" s="842"/>
      <c r="G23" s="843"/>
      <c r="H23" s="841"/>
      <c r="I23" s="842"/>
      <c r="J23" s="1755"/>
      <c r="K23" s="1756"/>
      <c r="L23" s="1756"/>
      <c r="M23" s="1757"/>
      <c r="N23" s="847"/>
      <c r="O23" s="847"/>
      <c r="P23" s="847"/>
      <c r="Q23" s="847"/>
      <c r="R23" s="847"/>
      <c r="S23" s="847"/>
      <c r="T23" s="847"/>
      <c r="U23" s="847"/>
      <c r="V23" s="847"/>
      <c r="W23" s="847"/>
      <c r="X23" s="847"/>
      <c r="Y23" s="847"/>
      <c r="Z23" s="228"/>
      <c r="AA23" s="228"/>
      <c r="AB23" s="228"/>
      <c r="AC23" s="228"/>
      <c r="AD23" s="228"/>
      <c r="AE23" s="228"/>
      <c r="AF23" s="228"/>
      <c r="AG23" s="228"/>
      <c r="AH23" s="228"/>
      <c r="AI23" s="228"/>
      <c r="AJ23" s="228"/>
      <c r="AK23" s="228"/>
      <c r="AL23" s="848"/>
      <c r="AM23" s="847"/>
      <c r="AN23" s="847"/>
      <c r="AO23" s="1693"/>
      <c r="AP23" s="1693"/>
      <c r="AQ23" s="847"/>
      <c r="AR23" s="847"/>
      <c r="AS23" s="847"/>
      <c r="AT23" s="847"/>
      <c r="AU23" s="847"/>
      <c r="AV23" s="847"/>
      <c r="AW23" s="847"/>
      <c r="AX23" s="847"/>
      <c r="AY23" s="847"/>
      <c r="AZ23" s="847"/>
      <c r="BA23" s="847"/>
      <c r="BB23" s="847"/>
      <c r="BC23" s="847"/>
      <c r="BD23" s="847"/>
      <c r="BE23" s="847"/>
    </row>
    <row r="24" spans="1:57" ht="12.75">
      <c r="A24" s="1664">
        <f>Inventory!G59</f>
        <v>0</v>
      </c>
      <c r="B24" s="1665"/>
      <c r="C24" s="1666"/>
      <c r="D24" s="675">
        <f>Inventory!I59</f>
        <v>0</v>
      </c>
      <c r="E24" s="178"/>
      <c r="F24" s="102"/>
      <c r="G24" s="101"/>
      <c r="H24" s="178"/>
      <c r="I24" s="676">
        <f>D24+E24+F24-G24-H24</f>
        <v>0</v>
      </c>
      <c r="J24" s="1661"/>
      <c r="K24" s="1662"/>
      <c r="L24" s="1662"/>
      <c r="M24" s="1663"/>
      <c r="N24" s="847"/>
      <c r="O24" s="847"/>
      <c r="P24" s="847"/>
      <c r="Q24" s="847"/>
      <c r="R24" s="847"/>
      <c r="S24" s="847"/>
      <c r="T24" s="847"/>
      <c r="U24" s="847"/>
      <c r="V24" s="847"/>
      <c r="W24" s="847"/>
      <c r="X24" s="847"/>
      <c r="Y24" s="847"/>
      <c r="Z24" s="228"/>
      <c r="AA24" s="228"/>
      <c r="AB24" s="228"/>
      <c r="AC24" s="228"/>
      <c r="AD24" s="228"/>
      <c r="AE24" s="228"/>
      <c r="AF24" s="228"/>
      <c r="AG24" s="228"/>
      <c r="AH24" s="228"/>
      <c r="AI24" s="228"/>
      <c r="AJ24" s="228"/>
      <c r="AK24" s="228"/>
      <c r="AL24" s="848"/>
      <c r="AM24" s="847"/>
      <c r="AN24" s="847"/>
      <c r="AO24" s="1737"/>
      <c r="AP24" s="1733"/>
      <c r="AQ24" s="847"/>
      <c r="AR24" s="847"/>
      <c r="AS24" s="847"/>
      <c r="AT24" s="847"/>
      <c r="AU24" s="847"/>
      <c r="AV24" s="847"/>
      <c r="AW24" s="847"/>
      <c r="AX24" s="847"/>
      <c r="AY24" s="847"/>
      <c r="AZ24" s="847"/>
      <c r="BA24" s="847"/>
      <c r="BB24" s="847"/>
      <c r="BC24" s="847"/>
      <c r="BD24" s="847"/>
      <c r="BE24" s="847"/>
    </row>
    <row r="25" spans="1:57" ht="12.75">
      <c r="A25" s="1664">
        <f>Inventory!G60</f>
        <v>0</v>
      </c>
      <c r="B25" s="1665"/>
      <c r="C25" s="1666"/>
      <c r="D25" s="675">
        <f>Inventory!I60</f>
        <v>0</v>
      </c>
      <c r="E25" s="178"/>
      <c r="F25" s="102"/>
      <c r="G25" s="101"/>
      <c r="H25" s="178"/>
      <c r="I25" s="676">
        <f>D25+E25+F25-G25-H25</f>
        <v>0</v>
      </c>
      <c r="J25" s="1661"/>
      <c r="K25" s="1662"/>
      <c r="L25" s="1662"/>
      <c r="M25" s="1663"/>
      <c r="N25" s="847"/>
      <c r="O25" s="847"/>
      <c r="P25" s="847"/>
      <c r="Q25" s="847"/>
      <c r="R25" s="847"/>
      <c r="S25" s="847"/>
      <c r="T25" s="847"/>
      <c r="U25" s="847"/>
      <c r="V25" s="847"/>
      <c r="W25" s="847"/>
      <c r="X25" s="847"/>
      <c r="Y25" s="847"/>
      <c r="Z25" s="228"/>
      <c r="AA25" s="228"/>
      <c r="AB25" s="228"/>
      <c r="AC25" s="228"/>
      <c r="AD25" s="228"/>
      <c r="AE25" s="228"/>
      <c r="AF25" s="228"/>
      <c r="AG25" s="228"/>
      <c r="AH25" s="228"/>
      <c r="AI25" s="228"/>
      <c r="AJ25" s="228"/>
      <c r="AK25" s="228"/>
      <c r="AL25" s="848"/>
      <c r="AM25" s="847"/>
      <c r="AN25" s="847"/>
      <c r="AO25" s="1688"/>
      <c r="AP25" s="1732"/>
      <c r="AQ25" s="847"/>
      <c r="AR25" s="847"/>
      <c r="AS25" s="847"/>
      <c r="AT25" s="847"/>
      <c r="AU25" s="847"/>
      <c r="AV25" s="847"/>
      <c r="AW25" s="847"/>
      <c r="AX25" s="847"/>
      <c r="AY25" s="847"/>
      <c r="AZ25" s="847"/>
      <c r="BA25" s="847"/>
      <c r="BB25" s="847"/>
      <c r="BC25" s="847"/>
      <c r="BD25" s="847"/>
      <c r="BE25" s="847"/>
    </row>
    <row r="26" spans="1:57" ht="12.75">
      <c r="A26" s="1664">
        <f>Inventory!G61</f>
        <v>0</v>
      </c>
      <c r="B26" s="1665"/>
      <c r="C26" s="1666"/>
      <c r="D26" s="677">
        <f>Inventory!I61</f>
        <v>0</v>
      </c>
      <c r="E26" s="678"/>
      <c r="F26" s="671"/>
      <c r="G26" s="242"/>
      <c r="H26" s="678"/>
      <c r="I26" s="679">
        <f>D26+E26+F26-G26-H26</f>
        <v>0</v>
      </c>
      <c r="J26" s="1661"/>
      <c r="K26" s="1662"/>
      <c r="L26" s="1662"/>
      <c r="M26" s="1663"/>
      <c r="N26" s="847"/>
      <c r="O26" s="847"/>
      <c r="P26" s="847"/>
      <c r="Q26" s="847"/>
      <c r="R26" s="847"/>
      <c r="S26" s="847"/>
      <c r="T26" s="847"/>
      <c r="U26" s="847"/>
      <c r="V26" s="847"/>
      <c r="W26" s="847"/>
      <c r="X26" s="847"/>
      <c r="Y26" s="847"/>
      <c r="Z26" s="228"/>
      <c r="AA26" s="228"/>
      <c r="AB26" s="228"/>
      <c r="AC26" s="228"/>
      <c r="AD26" s="228"/>
      <c r="AE26" s="228"/>
      <c r="AF26" s="228"/>
      <c r="AG26" s="228"/>
      <c r="AH26" s="228"/>
      <c r="AI26" s="228"/>
      <c r="AJ26" s="228"/>
      <c r="AK26" s="228"/>
      <c r="AL26" s="848"/>
      <c r="AM26" s="847"/>
      <c r="AN26" s="847"/>
      <c r="AO26" s="1688"/>
      <c r="AP26" s="1732"/>
      <c r="AQ26" s="847"/>
      <c r="AR26" s="847"/>
      <c r="AS26" s="847"/>
      <c r="AT26" s="847"/>
      <c r="AU26" s="847"/>
      <c r="AV26" s="847"/>
      <c r="AW26" s="847"/>
      <c r="AX26" s="847"/>
      <c r="AY26" s="847"/>
      <c r="AZ26" s="847"/>
      <c r="BA26" s="847"/>
      <c r="BB26" s="847"/>
      <c r="BC26" s="847"/>
      <c r="BD26" s="847"/>
      <c r="BE26" s="847"/>
    </row>
    <row r="27" spans="1:57" ht="12.75">
      <c r="A27" s="1690" t="s">
        <v>453</v>
      </c>
      <c r="B27" s="1691"/>
      <c r="C27" s="1692"/>
      <c r="D27" s="684">
        <f aca="true" t="shared" si="2" ref="D27:I27">SUM(D24:D26)</f>
        <v>0</v>
      </c>
      <c r="E27" s="674">
        <f t="shared" si="2"/>
        <v>0</v>
      </c>
      <c r="F27" s="685">
        <f t="shared" si="2"/>
        <v>0</v>
      </c>
      <c r="G27" s="692">
        <f t="shared" si="2"/>
        <v>0</v>
      </c>
      <c r="H27" s="674">
        <f t="shared" si="2"/>
        <v>0</v>
      </c>
      <c r="I27" s="674">
        <f t="shared" si="2"/>
        <v>0</v>
      </c>
      <c r="J27" s="1750"/>
      <c r="K27" s="1751"/>
      <c r="L27" s="1751"/>
      <c r="M27" s="1752"/>
      <c r="N27" s="847"/>
      <c r="O27" s="847"/>
      <c r="P27" s="847"/>
      <c r="Q27" s="847"/>
      <c r="R27" s="847"/>
      <c r="S27" s="847"/>
      <c r="T27" s="847"/>
      <c r="U27" s="847"/>
      <c r="V27" s="847"/>
      <c r="W27" s="847"/>
      <c r="X27" s="847"/>
      <c r="Y27" s="847"/>
      <c r="Z27" s="228"/>
      <c r="AA27" s="228"/>
      <c r="AB27" s="228"/>
      <c r="AC27" s="228"/>
      <c r="AD27" s="228"/>
      <c r="AE27" s="228"/>
      <c r="AF27" s="228"/>
      <c r="AG27" s="228"/>
      <c r="AH27" s="228"/>
      <c r="AI27" s="228"/>
      <c r="AJ27" s="228"/>
      <c r="AK27" s="228"/>
      <c r="AL27" s="848"/>
      <c r="AM27" s="847"/>
      <c r="AN27" s="847"/>
      <c r="AO27" s="850"/>
      <c r="AP27" s="851"/>
      <c r="AQ27" s="847"/>
      <c r="AR27" s="847"/>
      <c r="AS27" s="847"/>
      <c r="AT27" s="847"/>
      <c r="AU27" s="847"/>
      <c r="AV27" s="847"/>
      <c r="AW27" s="847"/>
      <c r="AX27" s="847"/>
      <c r="AY27" s="847"/>
      <c r="AZ27" s="847"/>
      <c r="BA27" s="847"/>
      <c r="BB27" s="847"/>
      <c r="BC27" s="847"/>
      <c r="BD27" s="847"/>
      <c r="BE27" s="847"/>
    </row>
    <row r="28" spans="1:57" ht="13.5" thickBot="1">
      <c r="A28" s="1747" t="s">
        <v>30</v>
      </c>
      <c r="B28" s="1748"/>
      <c r="C28" s="1749"/>
      <c r="D28" s="240">
        <f aca="true" t="shared" si="3" ref="D28:I28">SUM(D4:D27)-D12-D21-D27</f>
        <v>0</v>
      </c>
      <c r="E28" s="95">
        <f t="shared" si="3"/>
        <v>0</v>
      </c>
      <c r="F28" s="172">
        <f t="shared" si="3"/>
        <v>0</v>
      </c>
      <c r="G28" s="238">
        <f t="shared" si="3"/>
        <v>0</v>
      </c>
      <c r="H28" s="95">
        <f t="shared" si="3"/>
        <v>0</v>
      </c>
      <c r="I28" s="237">
        <f t="shared" si="3"/>
        <v>0</v>
      </c>
      <c r="J28" s="1734"/>
      <c r="K28" s="1735"/>
      <c r="L28" s="1735"/>
      <c r="M28" s="1736"/>
      <c r="N28" s="847"/>
      <c r="O28" s="847"/>
      <c r="P28" s="847"/>
      <c r="Q28" s="847"/>
      <c r="R28" s="847"/>
      <c r="S28" s="847"/>
      <c r="T28" s="847"/>
      <c r="U28" s="847"/>
      <c r="V28" s="247"/>
      <c r="W28" s="247"/>
      <c r="X28" s="247"/>
      <c r="Y28" s="247"/>
      <c r="Z28" s="247"/>
      <c r="AA28" s="247"/>
      <c r="AB28" s="847"/>
      <c r="AC28" s="847"/>
      <c r="AD28" s="847"/>
      <c r="AE28" s="847"/>
      <c r="AF28" s="847"/>
      <c r="AG28" s="847"/>
      <c r="AH28" s="847"/>
      <c r="AI28" s="847"/>
      <c r="AJ28" s="847"/>
      <c r="AK28" s="847"/>
      <c r="AL28" s="848"/>
      <c r="AM28" s="847"/>
      <c r="AN28" s="847"/>
      <c r="AO28" s="1688"/>
      <c r="AP28" s="1732"/>
      <c r="AQ28" s="847"/>
      <c r="AR28" s="847"/>
      <c r="AS28" s="847"/>
      <c r="AT28" s="847"/>
      <c r="AU28" s="847"/>
      <c r="AV28" s="847"/>
      <c r="AW28" s="847"/>
      <c r="AX28" s="847"/>
      <c r="AY28" s="847"/>
      <c r="AZ28" s="847"/>
      <c r="BA28" s="847"/>
      <c r="BB28" s="847"/>
      <c r="BC28" s="847"/>
      <c r="BD28" s="847"/>
      <c r="BE28" s="847"/>
    </row>
    <row r="29" spans="14:57" ht="14.25" thickBot="1" thickTop="1">
      <c r="N29" s="847"/>
      <c r="O29" s="847"/>
      <c r="P29" s="847"/>
      <c r="Q29" s="847"/>
      <c r="R29" s="847"/>
      <c r="S29" s="847"/>
      <c r="T29" s="847"/>
      <c r="U29" s="847"/>
      <c r="V29" s="247"/>
      <c r="W29" s="247"/>
      <c r="X29" s="247"/>
      <c r="Y29" s="247"/>
      <c r="Z29" s="247"/>
      <c r="AA29" s="247"/>
      <c r="AB29" s="847"/>
      <c r="AC29" s="847"/>
      <c r="AD29" s="847"/>
      <c r="AE29" s="847"/>
      <c r="AF29" s="847"/>
      <c r="AG29" s="847"/>
      <c r="AH29" s="847"/>
      <c r="AI29" s="847"/>
      <c r="AJ29" s="847"/>
      <c r="AK29" s="847"/>
      <c r="AL29" s="848"/>
      <c r="AM29" s="847"/>
      <c r="AN29" s="847"/>
      <c r="AO29" s="1688"/>
      <c r="AP29" s="1732"/>
      <c r="AQ29" s="847"/>
      <c r="AR29" s="847"/>
      <c r="AS29" s="847"/>
      <c r="AT29" s="847"/>
      <c r="AU29" s="847"/>
      <c r="AV29" s="847"/>
      <c r="AW29" s="847"/>
      <c r="AX29" s="847"/>
      <c r="AY29" s="847"/>
      <c r="AZ29" s="847"/>
      <c r="BA29" s="847"/>
      <c r="BB29" s="847"/>
      <c r="BC29" s="847"/>
      <c r="BD29" s="847"/>
      <c r="BE29" s="847"/>
    </row>
    <row r="30" spans="1:57" ht="21" thickTop="1">
      <c r="A30" s="759"/>
      <c r="B30" s="760"/>
      <c r="C30" s="760"/>
      <c r="D30" s="1739" t="s">
        <v>99</v>
      </c>
      <c r="E30" s="1740"/>
      <c r="F30" s="1740"/>
      <c r="G30" s="1740"/>
      <c r="H30" s="1740"/>
      <c r="I30" s="1740"/>
      <c r="J30" s="760"/>
      <c r="K30" s="760"/>
      <c r="L30" s="760"/>
      <c r="M30" s="761"/>
      <c r="N30" s="8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848"/>
      <c r="AM30" s="847"/>
      <c r="AN30" s="847"/>
      <c r="AO30" s="1733"/>
      <c r="AP30" s="1733"/>
      <c r="AQ30" s="847"/>
      <c r="AR30" s="847"/>
      <c r="AS30" s="847"/>
      <c r="AT30" s="847"/>
      <c r="AU30" s="847"/>
      <c r="AV30" s="847"/>
      <c r="AW30" s="847"/>
      <c r="AX30" s="847"/>
      <c r="AY30" s="847"/>
      <c r="AZ30" s="847"/>
      <c r="BA30" s="847"/>
      <c r="BB30" s="847"/>
      <c r="BC30" s="847"/>
      <c r="BD30" s="847"/>
      <c r="BE30" s="847"/>
    </row>
    <row r="31" spans="1:65" ht="73.5" customHeight="1">
      <c r="A31" s="1724" t="s">
        <v>17</v>
      </c>
      <c r="B31" s="1725"/>
      <c r="C31" s="1722" t="s">
        <v>124</v>
      </c>
      <c r="D31" s="1723"/>
      <c r="E31" s="1720" t="s">
        <v>511</v>
      </c>
      <c r="F31" s="1721"/>
      <c r="G31" s="688" t="s">
        <v>121</v>
      </c>
      <c r="H31" s="668" t="s">
        <v>19</v>
      </c>
      <c r="I31" s="668" t="s">
        <v>123</v>
      </c>
      <c r="J31" s="688" t="s">
        <v>281</v>
      </c>
      <c r="K31" s="688" t="s">
        <v>282</v>
      </c>
      <c r="L31" s="689" t="s">
        <v>280</v>
      </c>
      <c r="M31" s="690" t="s">
        <v>129</v>
      </c>
      <c r="N31" s="847"/>
      <c r="O31" s="847"/>
      <c r="P31" s="247"/>
      <c r="Q31" s="247"/>
      <c r="R31" s="1707"/>
      <c r="S31" s="1707"/>
      <c r="T31" s="1707"/>
      <c r="U31" s="1707"/>
      <c r="V31" s="1707"/>
      <c r="W31" s="1707"/>
      <c r="X31" s="1707"/>
      <c r="Y31" s="1707"/>
      <c r="Z31" s="1707"/>
      <c r="AA31" s="1707"/>
      <c r="AB31" s="1707"/>
      <c r="AC31" s="1707"/>
      <c r="AD31" s="1717"/>
      <c r="AE31" s="1719"/>
      <c r="AF31" s="1717"/>
      <c r="AG31" s="1718"/>
      <c r="AH31" s="1717"/>
      <c r="AI31" s="1718"/>
      <c r="AJ31" s="1717"/>
      <c r="AK31" s="1718"/>
      <c r="AL31" s="852"/>
      <c r="AM31" s="247"/>
      <c r="AN31" s="247"/>
      <c r="AO31" s="1688"/>
      <c r="AP31" s="1732"/>
      <c r="AQ31" s="247"/>
      <c r="AR31" s="247"/>
      <c r="AS31" s="247"/>
      <c r="AT31" s="247"/>
      <c r="AU31" s="247"/>
      <c r="AV31" s="247"/>
      <c r="AW31" s="247"/>
      <c r="AX31" s="247"/>
      <c r="AY31" s="247"/>
      <c r="AZ31" s="247"/>
      <c r="BA31" s="247"/>
      <c r="BB31" s="247"/>
      <c r="BC31" s="247"/>
      <c r="BD31" s="247"/>
      <c r="BE31" s="247"/>
      <c r="BF31" s="28"/>
      <c r="BG31" s="28"/>
      <c r="BH31" s="28"/>
      <c r="BI31" s="28"/>
      <c r="BJ31" s="28"/>
      <c r="BK31" s="28"/>
      <c r="BL31" s="28"/>
      <c r="BM31" s="28"/>
    </row>
    <row r="32" spans="1:65" ht="12.75">
      <c r="A32" s="1727" t="s">
        <v>217</v>
      </c>
      <c r="B32" s="1728"/>
      <c r="C32" s="1726"/>
      <c r="D32" s="1726"/>
      <c r="E32" s="1728"/>
      <c r="F32" s="1728"/>
      <c r="G32" s="131"/>
      <c r="H32" s="131"/>
      <c r="I32" s="131"/>
      <c r="J32" s="131"/>
      <c r="K32" s="131"/>
      <c r="L32" s="131"/>
      <c r="M32" s="132"/>
      <c r="N32" s="847"/>
      <c r="O32" s="847"/>
      <c r="P32" s="853"/>
      <c r="Q32" s="853"/>
      <c r="R32" s="854"/>
      <c r="S32" s="854"/>
      <c r="T32" s="854"/>
      <c r="U32" s="854"/>
      <c r="V32" s="854"/>
      <c r="W32" s="854"/>
      <c r="X32" s="854"/>
      <c r="Y32" s="854"/>
      <c r="Z32" s="854"/>
      <c r="AA32" s="854"/>
      <c r="AB32" s="854"/>
      <c r="AC32" s="854"/>
      <c r="AD32" s="855"/>
      <c r="AE32" s="627"/>
      <c r="AF32" s="855"/>
      <c r="AG32" s="627"/>
      <c r="AH32" s="855"/>
      <c r="AI32" s="627"/>
      <c r="AJ32" s="855"/>
      <c r="AK32" s="856"/>
      <c r="AL32" s="852"/>
      <c r="AM32" s="247"/>
      <c r="AN32" s="247"/>
      <c r="AO32" s="247"/>
      <c r="AP32" s="247"/>
      <c r="AQ32" s="247"/>
      <c r="AR32" s="247"/>
      <c r="AS32" s="247"/>
      <c r="AT32" s="247"/>
      <c r="AU32" s="247"/>
      <c r="AV32" s="247"/>
      <c r="AW32" s="247"/>
      <c r="AX32" s="247"/>
      <c r="AY32" s="247"/>
      <c r="AZ32" s="247"/>
      <c r="BA32" s="247"/>
      <c r="BB32" s="247"/>
      <c r="BC32" s="247"/>
      <c r="BD32" s="247"/>
      <c r="BE32" s="247"/>
      <c r="BF32" s="28"/>
      <c r="BG32" s="28"/>
      <c r="BH32" s="28"/>
      <c r="BI32" s="28"/>
      <c r="BJ32" s="28"/>
      <c r="BK32" s="28"/>
      <c r="BL32" s="28"/>
      <c r="BM32" s="28"/>
    </row>
    <row r="33" spans="1:65" ht="15" customHeight="1">
      <c r="A33" s="1699"/>
      <c r="B33" s="1700"/>
      <c r="C33" s="1708"/>
      <c r="D33" s="1709"/>
      <c r="E33" s="1712"/>
      <c r="F33" s="1713"/>
      <c r="G33" s="84"/>
      <c r="H33" s="86"/>
      <c r="I33" s="85"/>
      <c r="J33" s="568"/>
      <c r="K33" s="568"/>
      <c r="L33" s="1">
        <f>J33+K33</f>
        <v>0</v>
      </c>
      <c r="M33" s="93"/>
      <c r="N33" s="847"/>
      <c r="O33" s="847"/>
      <c r="P33" s="853"/>
      <c r="Q33" s="853"/>
      <c r="R33" s="71"/>
      <c r="S33" s="71"/>
      <c r="T33" s="71"/>
      <c r="U33" s="71"/>
      <c r="V33" s="71"/>
      <c r="W33" s="71"/>
      <c r="X33" s="71"/>
      <c r="Y33" s="71"/>
      <c r="Z33" s="71"/>
      <c r="AA33" s="71"/>
      <c r="AB33" s="71"/>
      <c r="AC33" s="71"/>
      <c r="AD33" s="857"/>
      <c r="AE33" s="858"/>
      <c r="AF33" s="857"/>
      <c r="AG33" s="859"/>
      <c r="AH33" s="857"/>
      <c r="AI33" s="859"/>
      <c r="AJ33" s="857"/>
      <c r="AK33" s="859"/>
      <c r="AL33" s="852"/>
      <c r="AM33" s="247"/>
      <c r="AN33" s="247"/>
      <c r="AO33" s="247"/>
      <c r="AP33" s="247"/>
      <c r="AQ33" s="247"/>
      <c r="AR33" s="247"/>
      <c r="AS33" s="247"/>
      <c r="AT33" s="247"/>
      <c r="AU33" s="247"/>
      <c r="AV33" s="247"/>
      <c r="AW33" s="247"/>
      <c r="AX33" s="247"/>
      <c r="AY33" s="247"/>
      <c r="AZ33" s="247"/>
      <c r="BA33" s="247"/>
      <c r="BB33" s="247"/>
      <c r="BC33" s="247"/>
      <c r="BD33" s="247"/>
      <c r="BE33" s="247"/>
      <c r="BF33" s="28"/>
      <c r="BG33" s="28"/>
      <c r="BH33" s="28"/>
      <c r="BI33" s="28"/>
      <c r="BJ33" s="28"/>
      <c r="BK33" s="28"/>
      <c r="BL33" s="28"/>
      <c r="BM33" s="28"/>
    </row>
    <row r="34" spans="1:65" ht="15" customHeight="1">
      <c r="A34" s="1699"/>
      <c r="B34" s="1700"/>
      <c r="C34" s="1708"/>
      <c r="D34" s="1709"/>
      <c r="E34" s="1712"/>
      <c r="F34" s="1713"/>
      <c r="G34" s="84"/>
      <c r="H34" s="86"/>
      <c r="I34" s="85"/>
      <c r="J34" s="568"/>
      <c r="K34" s="568"/>
      <c r="L34" s="1">
        <f>J34+K34</f>
        <v>0</v>
      </c>
      <c r="M34" s="93"/>
      <c r="N34" s="847"/>
      <c r="O34" s="847"/>
      <c r="P34" s="853"/>
      <c r="Q34" s="853"/>
      <c r="R34" s="71"/>
      <c r="S34" s="71"/>
      <c r="T34" s="71"/>
      <c r="U34" s="71"/>
      <c r="V34" s="71"/>
      <c r="W34" s="71"/>
      <c r="X34" s="71"/>
      <c r="Y34" s="71"/>
      <c r="Z34" s="71"/>
      <c r="AA34" s="71"/>
      <c r="AB34" s="71"/>
      <c r="AC34" s="71"/>
      <c r="AD34" s="857"/>
      <c r="AE34" s="858"/>
      <c r="AF34" s="857"/>
      <c r="AG34" s="859"/>
      <c r="AH34" s="857"/>
      <c r="AI34" s="859"/>
      <c r="AJ34" s="857"/>
      <c r="AK34" s="859"/>
      <c r="AL34" s="852"/>
      <c r="AM34" s="247"/>
      <c r="AN34" s="247"/>
      <c r="AO34" s="247"/>
      <c r="AP34" s="247"/>
      <c r="AQ34" s="247"/>
      <c r="AR34" s="247"/>
      <c r="AS34" s="247"/>
      <c r="AT34" s="247"/>
      <c r="AU34" s="247"/>
      <c r="AV34" s="247"/>
      <c r="AW34" s="247"/>
      <c r="AX34" s="247"/>
      <c r="AY34" s="247"/>
      <c r="AZ34" s="247"/>
      <c r="BA34" s="247"/>
      <c r="BB34" s="247"/>
      <c r="BC34" s="247"/>
      <c r="BD34" s="247"/>
      <c r="BE34" s="247"/>
      <c r="BF34" s="28"/>
      <c r="BG34" s="28"/>
      <c r="BH34" s="28"/>
      <c r="BI34" s="28"/>
      <c r="BJ34" s="28"/>
      <c r="BK34" s="28"/>
      <c r="BL34" s="28"/>
      <c r="BM34" s="28"/>
    </row>
    <row r="35" spans="1:65" ht="15" customHeight="1">
      <c r="A35" s="1699"/>
      <c r="B35" s="1700"/>
      <c r="C35" s="1708"/>
      <c r="D35" s="1709"/>
      <c r="E35" s="1712"/>
      <c r="F35" s="1713"/>
      <c r="G35" s="84"/>
      <c r="H35" s="86"/>
      <c r="I35" s="85"/>
      <c r="J35" s="568"/>
      <c r="K35" s="568"/>
      <c r="L35" s="1">
        <f aca="true" t="shared" si="4" ref="L35:L42">J35+K35</f>
        <v>0</v>
      </c>
      <c r="M35" s="93"/>
      <c r="N35" s="847"/>
      <c r="O35" s="847"/>
      <c r="P35" s="853"/>
      <c r="Q35" s="853"/>
      <c r="R35" s="71"/>
      <c r="S35" s="71"/>
      <c r="T35" s="71"/>
      <c r="U35" s="71"/>
      <c r="V35" s="71"/>
      <c r="W35" s="71"/>
      <c r="X35" s="71"/>
      <c r="Y35" s="71"/>
      <c r="Z35" s="71"/>
      <c r="AA35" s="71"/>
      <c r="AB35" s="71"/>
      <c r="AC35" s="71"/>
      <c r="AD35" s="857"/>
      <c r="AE35" s="858"/>
      <c r="AF35" s="857"/>
      <c r="AG35" s="859"/>
      <c r="AH35" s="857"/>
      <c r="AI35" s="859"/>
      <c r="AJ35" s="857"/>
      <c r="AK35" s="859"/>
      <c r="AL35" s="852"/>
      <c r="AM35" s="247"/>
      <c r="AN35" s="247"/>
      <c r="AO35" s="247"/>
      <c r="AP35" s="247"/>
      <c r="AQ35" s="247"/>
      <c r="AR35" s="247"/>
      <c r="AS35" s="247"/>
      <c r="AT35" s="247"/>
      <c r="AU35" s="247"/>
      <c r="AV35" s="247"/>
      <c r="AW35" s="247"/>
      <c r="AX35" s="247"/>
      <c r="AY35" s="247"/>
      <c r="AZ35" s="247"/>
      <c r="BA35" s="247"/>
      <c r="BB35" s="247"/>
      <c r="BC35" s="247"/>
      <c r="BD35" s="247"/>
      <c r="BE35" s="247"/>
      <c r="BF35" s="28"/>
      <c r="BG35" s="28"/>
      <c r="BH35" s="28"/>
      <c r="BI35" s="28"/>
      <c r="BJ35" s="28"/>
      <c r="BK35" s="28"/>
      <c r="BL35" s="28"/>
      <c r="BM35" s="28"/>
    </row>
    <row r="36" spans="1:65" ht="15" customHeight="1">
      <c r="A36" s="1699"/>
      <c r="B36" s="1700"/>
      <c r="C36" s="1708"/>
      <c r="D36" s="1709"/>
      <c r="E36" s="1712"/>
      <c r="F36" s="1713"/>
      <c r="G36" s="84"/>
      <c r="H36" s="86"/>
      <c r="I36" s="85"/>
      <c r="J36" s="568"/>
      <c r="K36" s="568"/>
      <c r="L36" s="1">
        <f t="shared" si="4"/>
        <v>0</v>
      </c>
      <c r="M36" s="93"/>
      <c r="N36" s="847"/>
      <c r="O36" s="847"/>
      <c r="P36" s="853"/>
      <c r="Q36" s="853"/>
      <c r="R36" s="71"/>
      <c r="S36" s="71"/>
      <c r="T36" s="71"/>
      <c r="U36" s="71"/>
      <c r="V36" s="71"/>
      <c r="W36" s="71"/>
      <c r="X36" s="71"/>
      <c r="Y36" s="71"/>
      <c r="Z36" s="71"/>
      <c r="AA36" s="71"/>
      <c r="AB36" s="71"/>
      <c r="AC36" s="71"/>
      <c r="AD36" s="857"/>
      <c r="AE36" s="858"/>
      <c r="AF36" s="857"/>
      <c r="AG36" s="859"/>
      <c r="AH36" s="857"/>
      <c r="AI36" s="859"/>
      <c r="AJ36" s="857"/>
      <c r="AK36" s="859"/>
      <c r="AL36" s="852"/>
      <c r="AM36" s="247"/>
      <c r="AN36" s="247"/>
      <c r="AO36" s="247"/>
      <c r="AP36" s="247"/>
      <c r="AQ36" s="247"/>
      <c r="AR36" s="247"/>
      <c r="AS36" s="247"/>
      <c r="AT36" s="247"/>
      <c r="AU36" s="247"/>
      <c r="AV36" s="247"/>
      <c r="AW36" s="247"/>
      <c r="AX36" s="247"/>
      <c r="AY36" s="247"/>
      <c r="AZ36" s="247"/>
      <c r="BA36" s="247"/>
      <c r="BB36" s="247"/>
      <c r="BC36" s="247"/>
      <c r="BD36" s="247"/>
      <c r="BE36" s="247"/>
      <c r="BF36" s="28"/>
      <c r="BG36" s="28"/>
      <c r="BH36" s="28"/>
      <c r="BI36" s="28"/>
      <c r="BJ36" s="28"/>
      <c r="BK36" s="28"/>
      <c r="BL36" s="28"/>
      <c r="BM36" s="28"/>
    </row>
    <row r="37" spans="1:65" ht="15" customHeight="1">
      <c r="A37" s="1699"/>
      <c r="B37" s="1700"/>
      <c r="C37" s="1708"/>
      <c r="D37" s="1709"/>
      <c r="E37" s="1712"/>
      <c r="F37" s="1713"/>
      <c r="G37" s="84"/>
      <c r="H37" s="86"/>
      <c r="I37" s="85"/>
      <c r="J37" s="568"/>
      <c r="K37" s="568"/>
      <c r="L37" s="1">
        <f t="shared" si="4"/>
        <v>0</v>
      </c>
      <c r="M37" s="93"/>
      <c r="N37" s="847"/>
      <c r="O37" s="847"/>
      <c r="P37" s="853"/>
      <c r="Q37" s="853"/>
      <c r="R37" s="71"/>
      <c r="S37" s="71"/>
      <c r="T37" s="71"/>
      <c r="U37" s="71"/>
      <c r="V37" s="71"/>
      <c r="W37" s="71"/>
      <c r="X37" s="71"/>
      <c r="Y37" s="71"/>
      <c r="Z37" s="71"/>
      <c r="AA37" s="71"/>
      <c r="AB37" s="71"/>
      <c r="AC37" s="71"/>
      <c r="AD37" s="857"/>
      <c r="AE37" s="858"/>
      <c r="AF37" s="857"/>
      <c r="AG37" s="859"/>
      <c r="AH37" s="857"/>
      <c r="AI37" s="859"/>
      <c r="AJ37" s="857"/>
      <c r="AK37" s="859"/>
      <c r="AL37" s="852"/>
      <c r="AM37" s="247"/>
      <c r="AN37" s="247"/>
      <c r="AO37" s="247"/>
      <c r="AP37" s="247"/>
      <c r="AQ37" s="247"/>
      <c r="AR37" s="247"/>
      <c r="AS37" s="247"/>
      <c r="AT37" s="247"/>
      <c r="AU37" s="247"/>
      <c r="AV37" s="247"/>
      <c r="AW37" s="247"/>
      <c r="AX37" s="247"/>
      <c r="AY37" s="247"/>
      <c r="AZ37" s="247"/>
      <c r="BA37" s="247"/>
      <c r="BB37" s="247"/>
      <c r="BC37" s="247"/>
      <c r="BD37" s="247"/>
      <c r="BE37" s="247"/>
      <c r="BF37" s="28"/>
      <c r="BG37" s="28"/>
      <c r="BH37" s="28"/>
      <c r="BI37" s="28"/>
      <c r="BJ37" s="28"/>
      <c r="BK37" s="28"/>
      <c r="BL37" s="28"/>
      <c r="BM37" s="28"/>
    </row>
    <row r="38" spans="1:65" ht="15" customHeight="1">
      <c r="A38" s="1699"/>
      <c r="B38" s="1700"/>
      <c r="C38" s="1708"/>
      <c r="D38" s="1709"/>
      <c r="E38" s="1712"/>
      <c r="F38" s="1713"/>
      <c r="G38" s="84"/>
      <c r="H38" s="86"/>
      <c r="I38" s="85"/>
      <c r="J38" s="568"/>
      <c r="K38" s="568"/>
      <c r="L38" s="1">
        <f t="shared" si="4"/>
        <v>0</v>
      </c>
      <c r="M38" s="93"/>
      <c r="N38" s="847"/>
      <c r="O38" s="847"/>
      <c r="P38" s="853"/>
      <c r="Q38" s="853"/>
      <c r="R38" s="71"/>
      <c r="S38" s="71"/>
      <c r="T38" s="71"/>
      <c r="U38" s="71"/>
      <c r="V38" s="71"/>
      <c r="W38" s="71"/>
      <c r="X38" s="71"/>
      <c r="Y38" s="71"/>
      <c r="Z38" s="71"/>
      <c r="AA38" s="71"/>
      <c r="AB38" s="71"/>
      <c r="AC38" s="71"/>
      <c r="AD38" s="857"/>
      <c r="AE38" s="858"/>
      <c r="AF38" s="857"/>
      <c r="AG38" s="859"/>
      <c r="AH38" s="857"/>
      <c r="AI38" s="859"/>
      <c r="AJ38" s="857"/>
      <c r="AK38" s="859"/>
      <c r="AL38" s="852"/>
      <c r="AM38" s="247"/>
      <c r="AN38" s="247"/>
      <c r="AO38" s="247"/>
      <c r="AP38" s="247"/>
      <c r="AQ38" s="247"/>
      <c r="AR38" s="247"/>
      <c r="AS38" s="247"/>
      <c r="AT38" s="247"/>
      <c r="AU38" s="247"/>
      <c r="AV38" s="247"/>
      <c r="AW38" s="247"/>
      <c r="AX38" s="247"/>
      <c r="AY38" s="247"/>
      <c r="AZ38" s="247"/>
      <c r="BA38" s="247"/>
      <c r="BB38" s="247"/>
      <c r="BC38" s="247"/>
      <c r="BD38" s="247"/>
      <c r="BE38" s="247"/>
      <c r="BF38" s="28"/>
      <c r="BG38" s="28"/>
      <c r="BH38" s="28"/>
      <c r="BI38" s="28"/>
      <c r="BJ38" s="28"/>
      <c r="BK38" s="28"/>
      <c r="BL38" s="28"/>
      <c r="BM38" s="28"/>
    </row>
    <row r="39" spans="1:65" ht="15" customHeight="1">
      <c r="A39" s="1714" t="s">
        <v>31</v>
      </c>
      <c r="B39" s="1715"/>
      <c r="C39" s="1716"/>
      <c r="D39" s="1703"/>
      <c r="E39" s="1703"/>
      <c r="F39" s="1704"/>
      <c r="G39" s="337">
        <f>SUM(G33:G38)</f>
        <v>0</v>
      </c>
      <c r="H39" s="339"/>
      <c r="I39" s="339"/>
      <c r="J39" s="337">
        <f>SUM(J33:J38)</f>
        <v>0</v>
      </c>
      <c r="K39" s="337">
        <f>SUM(K33:K38)</f>
        <v>0</v>
      </c>
      <c r="L39" s="337">
        <f>SUM(L33:L38)</f>
        <v>0</v>
      </c>
      <c r="M39" s="338">
        <f>SUM(M33:M38)</f>
        <v>0</v>
      </c>
      <c r="N39" s="847"/>
      <c r="O39" s="847"/>
      <c r="P39" s="853"/>
      <c r="Q39" s="853"/>
      <c r="R39" s="71"/>
      <c r="S39" s="71"/>
      <c r="T39" s="71"/>
      <c r="U39" s="71"/>
      <c r="V39" s="71"/>
      <c r="W39" s="71"/>
      <c r="X39" s="71"/>
      <c r="Y39" s="71"/>
      <c r="Z39" s="71"/>
      <c r="AA39" s="71"/>
      <c r="AB39" s="71"/>
      <c r="AC39" s="71"/>
      <c r="AD39" s="857"/>
      <c r="AE39" s="858"/>
      <c r="AF39" s="857"/>
      <c r="AG39" s="858"/>
      <c r="AH39" s="857"/>
      <c r="AI39" s="858"/>
      <c r="AJ39" s="857"/>
      <c r="AK39" s="858"/>
      <c r="AL39" s="852"/>
      <c r="AM39" s="247"/>
      <c r="AN39" s="247"/>
      <c r="AO39" s="247"/>
      <c r="AP39" s="247"/>
      <c r="AQ39" s="247"/>
      <c r="AR39" s="247"/>
      <c r="AS39" s="247"/>
      <c r="AT39" s="247"/>
      <c r="AU39" s="247"/>
      <c r="AV39" s="247"/>
      <c r="AW39" s="247"/>
      <c r="AX39" s="247"/>
      <c r="AY39" s="247"/>
      <c r="AZ39" s="247"/>
      <c r="BA39" s="247"/>
      <c r="BB39" s="247"/>
      <c r="BC39" s="247"/>
      <c r="BD39" s="247"/>
      <c r="BE39" s="247"/>
      <c r="BF39" s="28"/>
      <c r="BG39" s="28"/>
      <c r="BH39" s="28"/>
      <c r="BI39" s="28"/>
      <c r="BJ39" s="28"/>
      <c r="BK39" s="28"/>
      <c r="BL39" s="28"/>
      <c r="BM39" s="28"/>
    </row>
    <row r="40" spans="1:65" ht="12.75">
      <c r="A40" s="1727" t="s">
        <v>218</v>
      </c>
      <c r="B40" s="1728"/>
      <c r="C40" s="1726"/>
      <c r="D40" s="1726"/>
      <c r="E40" s="131"/>
      <c r="F40" s="131"/>
      <c r="G40" s="131"/>
      <c r="H40" s="335"/>
      <c r="I40" s="335"/>
      <c r="J40" s="326"/>
      <c r="K40" s="326"/>
      <c r="L40" s="326"/>
      <c r="M40" s="132"/>
      <c r="N40" s="847"/>
      <c r="O40" s="847"/>
      <c r="P40" s="853"/>
      <c r="Q40" s="860"/>
      <c r="R40" s="860"/>
      <c r="S40" s="860"/>
      <c r="T40" s="860"/>
      <c r="U40" s="860"/>
      <c r="V40" s="860"/>
      <c r="W40" s="860"/>
      <c r="X40" s="860"/>
      <c r="Y40" s="860"/>
      <c r="Z40" s="860"/>
      <c r="AA40" s="860"/>
      <c r="AB40" s="860"/>
      <c r="AC40" s="860"/>
      <c r="AD40" s="861"/>
      <c r="AE40" s="861"/>
      <c r="AF40" s="861"/>
      <c r="AG40" s="861"/>
      <c r="AH40" s="861"/>
      <c r="AI40" s="861"/>
      <c r="AJ40" s="861"/>
      <c r="AK40" s="861"/>
      <c r="AL40" s="852"/>
      <c r="AM40" s="247"/>
      <c r="AN40" s="247"/>
      <c r="AO40" s="247"/>
      <c r="AP40" s="247"/>
      <c r="AQ40" s="247"/>
      <c r="AR40" s="247"/>
      <c r="AS40" s="247"/>
      <c r="AT40" s="247"/>
      <c r="AU40" s="247"/>
      <c r="AV40" s="247"/>
      <c r="AW40" s="247"/>
      <c r="AX40" s="247"/>
      <c r="AY40" s="247"/>
      <c r="AZ40" s="247"/>
      <c r="BA40" s="247"/>
      <c r="BB40" s="247"/>
      <c r="BC40" s="247"/>
      <c r="BD40" s="247"/>
      <c r="BE40" s="247"/>
      <c r="BF40" s="28"/>
      <c r="BG40" s="28"/>
      <c r="BH40" s="28"/>
      <c r="BI40" s="28"/>
      <c r="BJ40" s="28"/>
      <c r="BK40" s="28"/>
      <c r="BL40" s="28"/>
      <c r="BM40" s="28"/>
    </row>
    <row r="41" spans="1:65" ht="15" customHeight="1">
      <c r="A41" s="1699"/>
      <c r="B41" s="1700"/>
      <c r="C41" s="1708"/>
      <c r="D41" s="1709"/>
      <c r="E41" s="1712"/>
      <c r="F41" s="1713"/>
      <c r="G41" s="84"/>
      <c r="H41" s="86"/>
      <c r="I41" s="85"/>
      <c r="J41" s="568"/>
      <c r="K41" s="568"/>
      <c r="L41" s="1">
        <f t="shared" si="4"/>
        <v>0</v>
      </c>
      <c r="M41" s="93"/>
      <c r="N41" s="847"/>
      <c r="O41" s="847"/>
      <c r="P41" s="853"/>
      <c r="Q41" s="853"/>
      <c r="R41" s="71"/>
      <c r="S41" s="71"/>
      <c r="T41" s="71"/>
      <c r="U41" s="71"/>
      <c r="V41" s="71"/>
      <c r="W41" s="71"/>
      <c r="X41" s="71"/>
      <c r="Y41" s="71"/>
      <c r="Z41" s="71"/>
      <c r="AA41" s="71"/>
      <c r="AB41" s="71"/>
      <c r="AC41" s="71"/>
      <c r="AD41" s="857"/>
      <c r="AE41" s="858"/>
      <c r="AF41" s="857"/>
      <c r="AG41" s="859"/>
      <c r="AH41" s="857"/>
      <c r="AI41" s="859"/>
      <c r="AJ41" s="857"/>
      <c r="AK41" s="859"/>
      <c r="AL41" s="852"/>
      <c r="AM41" s="247"/>
      <c r="AN41" s="247"/>
      <c r="AO41" s="247"/>
      <c r="AP41" s="247"/>
      <c r="AQ41" s="247"/>
      <c r="AR41" s="247"/>
      <c r="AS41" s="247"/>
      <c r="AT41" s="247"/>
      <c r="AU41" s="247"/>
      <c r="AV41" s="247"/>
      <c r="AW41" s="247"/>
      <c r="AX41" s="247"/>
      <c r="AY41" s="247"/>
      <c r="AZ41" s="247"/>
      <c r="BA41" s="247"/>
      <c r="BB41" s="247"/>
      <c r="BC41" s="247"/>
      <c r="BD41" s="247"/>
      <c r="BE41" s="247"/>
      <c r="BF41" s="28"/>
      <c r="BG41" s="28"/>
      <c r="BH41" s="28"/>
      <c r="BI41" s="28"/>
      <c r="BJ41" s="28"/>
      <c r="BK41" s="28"/>
      <c r="BL41" s="28"/>
      <c r="BM41" s="28"/>
    </row>
    <row r="42" spans="1:65" ht="15" customHeight="1">
      <c r="A42" s="1699"/>
      <c r="B42" s="1700"/>
      <c r="C42" s="1701"/>
      <c r="D42" s="1702"/>
      <c r="E42" s="1710"/>
      <c r="F42" s="1711"/>
      <c r="G42" s="84"/>
      <c r="H42" s="336"/>
      <c r="I42" s="85"/>
      <c r="J42" s="568"/>
      <c r="K42" s="568"/>
      <c r="L42" s="1">
        <f t="shared" si="4"/>
        <v>0</v>
      </c>
      <c r="M42" s="93"/>
      <c r="N42" s="847"/>
      <c r="O42" s="847"/>
      <c r="P42" s="853"/>
      <c r="Q42" s="853"/>
      <c r="R42" s="71"/>
      <c r="S42" s="71"/>
      <c r="T42" s="71"/>
      <c r="U42" s="71"/>
      <c r="V42" s="71"/>
      <c r="W42" s="71"/>
      <c r="X42" s="71"/>
      <c r="Y42" s="71"/>
      <c r="Z42" s="71"/>
      <c r="AA42" s="71"/>
      <c r="AB42" s="71"/>
      <c r="AC42" s="71"/>
      <c r="AD42" s="857"/>
      <c r="AE42" s="858"/>
      <c r="AF42" s="857"/>
      <c r="AG42" s="859"/>
      <c r="AH42" s="857"/>
      <c r="AI42" s="859"/>
      <c r="AJ42" s="857"/>
      <c r="AK42" s="859"/>
      <c r="AL42" s="852"/>
      <c r="AM42" s="247"/>
      <c r="AN42" s="247"/>
      <c r="AO42" s="247"/>
      <c r="AP42" s="247"/>
      <c r="AQ42" s="247"/>
      <c r="AR42" s="247"/>
      <c r="AS42" s="247"/>
      <c r="AT42" s="247"/>
      <c r="AU42" s="247"/>
      <c r="AV42" s="247"/>
      <c r="AW42" s="247"/>
      <c r="AX42" s="247"/>
      <c r="AY42" s="247"/>
      <c r="AZ42" s="247"/>
      <c r="BA42" s="247"/>
      <c r="BB42" s="247"/>
      <c r="BC42" s="247"/>
      <c r="BD42" s="247"/>
      <c r="BE42" s="247"/>
      <c r="BF42" s="28"/>
      <c r="BG42" s="28"/>
      <c r="BH42" s="28"/>
      <c r="BI42" s="28"/>
      <c r="BJ42" s="28"/>
      <c r="BK42" s="28"/>
      <c r="BL42" s="28"/>
      <c r="BM42" s="28"/>
    </row>
    <row r="43" spans="1:65" ht="15" customHeight="1">
      <c r="A43" s="1714" t="s">
        <v>31</v>
      </c>
      <c r="B43" s="1715"/>
      <c r="C43" s="1716"/>
      <c r="D43" s="1703"/>
      <c r="E43" s="1703"/>
      <c r="F43" s="1704"/>
      <c r="G43" s="333">
        <f>SUM(G41:G42)</f>
        <v>0</v>
      </c>
      <c r="H43" s="342"/>
      <c r="I43" s="340"/>
      <c r="J43" s="333">
        <f>SUM(J41:J42)</f>
        <v>0</v>
      </c>
      <c r="K43" s="333">
        <f>SUM(K41:K42)</f>
        <v>0</v>
      </c>
      <c r="L43" s="333">
        <f>SUM(L41:L42)</f>
        <v>0</v>
      </c>
      <c r="M43" s="334">
        <f>SUM(M41:M42)</f>
        <v>0</v>
      </c>
      <c r="N43" s="847"/>
      <c r="O43" s="847"/>
      <c r="P43" s="853"/>
      <c r="Q43" s="853"/>
      <c r="R43" s="71"/>
      <c r="S43" s="71"/>
      <c r="T43" s="71"/>
      <c r="U43" s="71"/>
      <c r="V43" s="71"/>
      <c r="W43" s="71"/>
      <c r="X43" s="71"/>
      <c r="Y43" s="71"/>
      <c r="Z43" s="71"/>
      <c r="AA43" s="71"/>
      <c r="AB43" s="71"/>
      <c r="AC43" s="71"/>
      <c r="AD43" s="857"/>
      <c r="AE43" s="858"/>
      <c r="AF43" s="858"/>
      <c r="AG43" s="858"/>
      <c r="AH43" s="858"/>
      <c r="AI43" s="858"/>
      <c r="AJ43" s="858"/>
      <c r="AK43" s="859"/>
      <c r="AL43" s="852"/>
      <c r="AM43" s="247"/>
      <c r="AN43" s="247"/>
      <c r="AO43" s="247"/>
      <c r="AP43" s="247"/>
      <c r="AQ43" s="247"/>
      <c r="AR43" s="247"/>
      <c r="AS43" s="247"/>
      <c r="AT43" s="247"/>
      <c r="AU43" s="247"/>
      <c r="AV43" s="247"/>
      <c r="AW43" s="247"/>
      <c r="AX43" s="247"/>
      <c r="AY43" s="247"/>
      <c r="AZ43" s="247"/>
      <c r="BA43" s="247"/>
      <c r="BB43" s="247"/>
      <c r="BC43" s="247"/>
      <c r="BD43" s="247"/>
      <c r="BE43" s="247"/>
      <c r="BF43" s="28"/>
      <c r="BG43" s="28"/>
      <c r="BH43" s="28"/>
      <c r="BI43" s="28"/>
      <c r="BJ43" s="28"/>
      <c r="BK43" s="28"/>
      <c r="BL43" s="28"/>
      <c r="BM43" s="28"/>
    </row>
    <row r="44" spans="1:65" ht="15" customHeight="1" thickBot="1">
      <c r="A44" s="1705" t="s">
        <v>290</v>
      </c>
      <c r="B44" s="1706"/>
      <c r="C44" s="1729"/>
      <c r="D44" s="1730"/>
      <c r="E44" s="1730"/>
      <c r="F44" s="1731"/>
      <c r="G44" s="95">
        <f>G39+G43</f>
        <v>0</v>
      </c>
      <c r="H44" s="341"/>
      <c r="I44" s="341"/>
      <c r="J44" s="95">
        <f>J39+J43</f>
        <v>0</v>
      </c>
      <c r="K44" s="95">
        <f>K39+K43</f>
        <v>0</v>
      </c>
      <c r="L44" s="95">
        <f>L39+L43</f>
        <v>0</v>
      </c>
      <c r="M44" s="89">
        <f>M39+M43</f>
        <v>0</v>
      </c>
      <c r="N44" s="847"/>
      <c r="O44" s="847"/>
      <c r="P44" s="854"/>
      <c r="Q44" s="854"/>
      <c r="R44" s="70"/>
      <c r="S44" s="70"/>
      <c r="T44" s="70"/>
      <c r="U44" s="70"/>
      <c r="V44" s="70"/>
      <c r="W44" s="70"/>
      <c r="X44" s="70"/>
      <c r="Y44" s="70"/>
      <c r="Z44" s="70"/>
      <c r="AA44" s="70"/>
      <c r="AB44" s="70"/>
      <c r="AC44" s="70"/>
      <c r="AD44" s="862"/>
      <c r="AE44" s="863"/>
      <c r="AF44" s="863"/>
      <c r="AG44" s="863"/>
      <c r="AH44" s="863"/>
      <c r="AI44" s="863"/>
      <c r="AJ44" s="863"/>
      <c r="AK44" s="864"/>
      <c r="AL44" s="852"/>
      <c r="AM44" s="247"/>
      <c r="AN44" s="247"/>
      <c r="AO44" s="247"/>
      <c r="AP44" s="247"/>
      <c r="AQ44" s="247"/>
      <c r="AR44" s="247"/>
      <c r="AS44" s="247"/>
      <c r="AT44" s="247"/>
      <c r="AU44" s="247"/>
      <c r="AV44" s="247"/>
      <c r="AW44" s="247"/>
      <c r="AX44" s="247"/>
      <c r="AY44" s="247"/>
      <c r="AZ44" s="247"/>
      <c r="BA44" s="247"/>
      <c r="BB44" s="247"/>
      <c r="BC44" s="247"/>
      <c r="BD44" s="247"/>
      <c r="BE44" s="247"/>
      <c r="BF44" s="28"/>
      <c r="BG44" s="28"/>
      <c r="BH44" s="28"/>
      <c r="BI44" s="28"/>
      <c r="BJ44" s="28"/>
      <c r="BK44" s="28"/>
      <c r="BL44" s="28"/>
      <c r="BM44" s="28"/>
    </row>
    <row r="45" spans="1:65" ht="14.25" thickBot="1" thickTop="1">
      <c r="A45" s="4"/>
      <c r="B45" s="4"/>
      <c r="C45" s="6"/>
      <c r="D45" s="6"/>
      <c r="E45" s="6"/>
      <c r="F45" s="4"/>
      <c r="G45" s="4"/>
      <c r="H45" s="4"/>
      <c r="I45" s="4"/>
      <c r="J45" s="4"/>
      <c r="K45" s="4"/>
      <c r="L45" s="4"/>
      <c r="N45" s="847"/>
      <c r="O45" s="847"/>
      <c r="P45" s="247"/>
      <c r="Q45" s="247"/>
      <c r="R45" s="247"/>
      <c r="S45" s="247"/>
      <c r="T45" s="247"/>
      <c r="U45" s="247"/>
      <c r="V45" s="247"/>
      <c r="W45" s="247"/>
      <c r="X45" s="247"/>
      <c r="Y45" s="247"/>
      <c r="Z45" s="247"/>
      <c r="AA45" s="247"/>
      <c r="AB45" s="247"/>
      <c r="AC45" s="247"/>
      <c r="AD45" s="865"/>
      <c r="AE45" s="865"/>
      <c r="AF45" s="865"/>
      <c r="AG45" s="865"/>
      <c r="AH45" s="865"/>
      <c r="AI45" s="865"/>
      <c r="AJ45" s="865"/>
      <c r="AK45" s="865"/>
      <c r="AL45" s="852"/>
      <c r="AM45" s="247"/>
      <c r="AN45" s="247"/>
      <c r="AO45" s="247"/>
      <c r="AP45" s="247"/>
      <c r="AQ45" s="247"/>
      <c r="AR45" s="247"/>
      <c r="AS45" s="247"/>
      <c r="AT45" s="247"/>
      <c r="AU45" s="247"/>
      <c r="AV45" s="247"/>
      <c r="AW45" s="247"/>
      <c r="AX45" s="247"/>
      <c r="AY45" s="247"/>
      <c r="AZ45" s="247"/>
      <c r="BA45" s="247"/>
      <c r="BB45" s="247"/>
      <c r="BC45" s="247"/>
      <c r="BD45" s="247"/>
      <c r="BE45" s="247"/>
      <c r="BF45" s="28"/>
      <c r="BG45" s="28"/>
      <c r="BH45" s="28"/>
      <c r="BI45" s="28"/>
      <c r="BJ45" s="28"/>
      <c r="BK45" s="28"/>
      <c r="BL45" s="28"/>
      <c r="BM45" s="28"/>
    </row>
    <row r="46" spans="1:65" ht="16.5" thickTop="1">
      <c r="A46" s="1676" t="s">
        <v>125</v>
      </c>
      <c r="B46" s="1677"/>
      <c r="C46" s="1677"/>
      <c r="D46" s="1677"/>
      <c r="E46" s="1677"/>
      <c r="F46" s="1677"/>
      <c r="G46" s="1677"/>
      <c r="H46" s="1677"/>
      <c r="I46" s="1677"/>
      <c r="J46" s="1677"/>
      <c r="K46" s="1677"/>
      <c r="L46" s="1677"/>
      <c r="M46" s="1678"/>
      <c r="N46" s="847"/>
      <c r="O46" s="847"/>
      <c r="P46" s="847"/>
      <c r="Q46" s="847"/>
      <c r="R46" s="847"/>
      <c r="S46" s="847"/>
      <c r="T46" s="847"/>
      <c r="U46" s="847"/>
      <c r="V46" s="847"/>
      <c r="W46" s="847"/>
      <c r="X46" s="847"/>
      <c r="Y46" s="847"/>
      <c r="Z46" s="847"/>
      <c r="AA46" s="847"/>
      <c r="AB46" s="847"/>
      <c r="AC46" s="847"/>
      <c r="AD46" s="866"/>
      <c r="AE46" s="866"/>
      <c r="AF46" s="866"/>
      <c r="AG46" s="866"/>
      <c r="AH46" s="866"/>
      <c r="AI46" s="866"/>
      <c r="AJ46" s="866"/>
      <c r="AK46" s="866"/>
      <c r="AL46" s="852"/>
      <c r="AM46" s="247"/>
      <c r="AN46" s="247"/>
      <c r="AO46" s="247"/>
      <c r="AP46" s="247"/>
      <c r="AQ46" s="247"/>
      <c r="AR46" s="247"/>
      <c r="AS46" s="247"/>
      <c r="AT46" s="247"/>
      <c r="AU46" s="247"/>
      <c r="AV46" s="247"/>
      <c r="AW46" s="247"/>
      <c r="AX46" s="247"/>
      <c r="AY46" s="247"/>
      <c r="AZ46" s="247"/>
      <c r="BA46" s="247"/>
      <c r="BB46" s="247"/>
      <c r="BC46" s="247"/>
      <c r="BD46" s="247"/>
      <c r="BE46" s="247"/>
      <c r="BF46" s="28"/>
      <c r="BG46" s="28"/>
      <c r="BH46" s="28"/>
      <c r="BI46" s="28"/>
      <c r="BJ46" s="28"/>
      <c r="BK46" s="28"/>
      <c r="BL46" s="28"/>
      <c r="BM46" s="28"/>
    </row>
    <row r="47" spans="1:65" ht="12.75">
      <c r="A47" s="1686" t="s">
        <v>17</v>
      </c>
      <c r="B47" s="1680"/>
      <c r="C47" s="1687"/>
      <c r="D47" s="55" t="s">
        <v>22</v>
      </c>
      <c r="E47" s="1680" t="s">
        <v>483</v>
      </c>
      <c r="F47" s="1680"/>
      <c r="G47" s="1680"/>
      <c r="H47" s="1680"/>
      <c r="I47" s="1687"/>
      <c r="J47" s="1679" t="s">
        <v>23</v>
      </c>
      <c r="K47" s="1680"/>
      <c r="L47" s="1680"/>
      <c r="M47" s="1681"/>
      <c r="N47" s="847"/>
      <c r="O47" s="847"/>
      <c r="P47" s="847"/>
      <c r="Q47" s="847"/>
      <c r="R47" s="847"/>
      <c r="S47" s="847"/>
      <c r="T47" s="847"/>
      <c r="U47" s="847"/>
      <c r="V47" s="847"/>
      <c r="W47" s="847"/>
      <c r="X47" s="847"/>
      <c r="Y47" s="847"/>
      <c r="Z47" s="847"/>
      <c r="AA47" s="847"/>
      <c r="AB47" s="847"/>
      <c r="AC47" s="847"/>
      <c r="AD47" s="866"/>
      <c r="AE47" s="866"/>
      <c r="AF47" s="866"/>
      <c r="AG47" s="866"/>
      <c r="AH47" s="866"/>
      <c r="AI47" s="866"/>
      <c r="AJ47" s="866"/>
      <c r="AK47" s="866"/>
      <c r="AL47" s="852"/>
      <c r="AM47" s="247"/>
      <c r="AN47" s="247"/>
      <c r="AO47" s="247"/>
      <c r="AP47" s="247"/>
      <c r="AQ47" s="247"/>
      <c r="AR47" s="247"/>
      <c r="AS47" s="247"/>
      <c r="AT47" s="247"/>
      <c r="AU47" s="247"/>
      <c r="AV47" s="247"/>
      <c r="AW47" s="247"/>
      <c r="AX47" s="247"/>
      <c r="AY47" s="247"/>
      <c r="AZ47" s="247"/>
      <c r="BA47" s="247"/>
      <c r="BB47" s="247"/>
      <c r="BC47" s="247"/>
      <c r="BD47" s="247"/>
      <c r="BE47" s="247"/>
      <c r="BF47" s="28"/>
      <c r="BG47" s="28"/>
      <c r="BH47" s="28"/>
      <c r="BI47" s="28"/>
      <c r="BJ47" s="28"/>
      <c r="BK47" s="28"/>
      <c r="BL47" s="28"/>
      <c r="BM47" s="28"/>
    </row>
    <row r="48" spans="1:65" ht="12.75">
      <c r="A48" s="1695"/>
      <c r="B48" s="1674"/>
      <c r="C48" s="1696"/>
      <c r="D48" s="104"/>
      <c r="E48" s="1697"/>
      <c r="F48" s="1697"/>
      <c r="G48" s="1697"/>
      <c r="H48" s="1697"/>
      <c r="I48" s="1698"/>
      <c r="J48" s="1673"/>
      <c r="K48" s="1674"/>
      <c r="L48" s="1674"/>
      <c r="M48" s="1675"/>
      <c r="N48" s="847"/>
      <c r="O48" s="847"/>
      <c r="P48" s="847"/>
      <c r="Q48" s="847"/>
      <c r="R48" s="847"/>
      <c r="S48" s="847"/>
      <c r="T48" s="847"/>
      <c r="U48" s="847"/>
      <c r="V48" s="847"/>
      <c r="W48" s="847"/>
      <c r="X48" s="847"/>
      <c r="Y48" s="847"/>
      <c r="Z48" s="847"/>
      <c r="AA48" s="847"/>
      <c r="AB48" s="847"/>
      <c r="AC48" s="847"/>
      <c r="AD48" s="866"/>
      <c r="AE48" s="866"/>
      <c r="AF48" s="866"/>
      <c r="AG48" s="866"/>
      <c r="AH48" s="866"/>
      <c r="AI48" s="866"/>
      <c r="AJ48" s="866"/>
      <c r="AK48" s="866"/>
      <c r="AL48" s="852"/>
      <c r="AM48" s="247"/>
      <c r="AN48" s="247"/>
      <c r="AO48" s="247"/>
      <c r="AP48" s="247"/>
      <c r="AQ48" s="247"/>
      <c r="AR48" s="247"/>
      <c r="AS48" s="247"/>
      <c r="AT48" s="247"/>
      <c r="AU48" s="247"/>
      <c r="AV48" s="247"/>
      <c r="AW48" s="247"/>
      <c r="AX48" s="247"/>
      <c r="AY48" s="247"/>
      <c r="AZ48" s="247"/>
      <c r="BA48" s="247"/>
      <c r="BB48" s="247"/>
      <c r="BC48" s="247"/>
      <c r="BD48" s="247"/>
      <c r="BE48" s="247"/>
      <c r="BF48" s="28"/>
      <c r="BG48" s="28"/>
      <c r="BH48" s="28"/>
      <c r="BI48" s="28"/>
      <c r="BJ48" s="28"/>
      <c r="BK48" s="28"/>
      <c r="BL48" s="28"/>
      <c r="BM48" s="28"/>
    </row>
    <row r="49" spans="1:65" ht="13.5" thickBot="1">
      <c r="A49" s="1682"/>
      <c r="B49" s="1671"/>
      <c r="C49" s="1683"/>
      <c r="D49" s="105"/>
      <c r="E49" s="1684"/>
      <c r="F49" s="1684"/>
      <c r="G49" s="1684"/>
      <c r="H49" s="1684"/>
      <c r="I49" s="1685"/>
      <c r="J49" s="1670"/>
      <c r="K49" s="1671"/>
      <c r="L49" s="1671"/>
      <c r="M49" s="1672"/>
      <c r="N49" s="847"/>
      <c r="O49" s="847"/>
      <c r="P49" s="847"/>
      <c r="Q49" s="847"/>
      <c r="R49" s="847"/>
      <c r="S49" s="847"/>
      <c r="T49" s="847"/>
      <c r="U49" s="847"/>
      <c r="V49" s="847"/>
      <c r="W49" s="847"/>
      <c r="X49" s="847"/>
      <c r="Y49" s="847"/>
      <c r="Z49" s="847"/>
      <c r="AA49" s="847"/>
      <c r="AB49" s="847"/>
      <c r="AC49" s="847"/>
      <c r="AD49" s="866"/>
      <c r="AE49" s="866"/>
      <c r="AF49" s="866"/>
      <c r="AG49" s="866"/>
      <c r="AH49" s="866"/>
      <c r="AI49" s="866"/>
      <c r="AJ49" s="866"/>
      <c r="AK49" s="866"/>
      <c r="AL49" s="852"/>
      <c r="AM49" s="247"/>
      <c r="AN49" s="247"/>
      <c r="AO49" s="247"/>
      <c r="AP49" s="247"/>
      <c r="AQ49" s="247"/>
      <c r="AR49" s="247"/>
      <c r="AS49" s="247"/>
      <c r="AT49" s="247"/>
      <c r="AU49" s="247"/>
      <c r="AV49" s="247"/>
      <c r="AW49" s="247"/>
      <c r="AX49" s="247"/>
      <c r="AY49" s="247"/>
      <c r="AZ49" s="247"/>
      <c r="BA49" s="247"/>
      <c r="BB49" s="247"/>
      <c r="BC49" s="247"/>
      <c r="BD49" s="247"/>
      <c r="BE49" s="247"/>
      <c r="BF49" s="28"/>
      <c r="BG49" s="28"/>
      <c r="BH49" s="28"/>
      <c r="BI49" s="28"/>
      <c r="BJ49" s="28"/>
      <c r="BK49" s="28"/>
      <c r="BL49" s="28"/>
      <c r="BM49" s="28"/>
    </row>
    <row r="50" spans="14:65" ht="13.5" thickTop="1">
      <c r="N50" s="847"/>
      <c r="O50" s="847"/>
      <c r="P50" s="847"/>
      <c r="Q50" s="847"/>
      <c r="R50" s="847"/>
      <c r="S50" s="847"/>
      <c r="T50" s="847"/>
      <c r="U50" s="847"/>
      <c r="V50" s="847"/>
      <c r="W50" s="847"/>
      <c r="X50" s="847"/>
      <c r="Y50" s="847"/>
      <c r="Z50" s="847"/>
      <c r="AA50" s="847"/>
      <c r="AB50" s="847"/>
      <c r="AC50" s="847"/>
      <c r="AD50" s="71"/>
      <c r="AE50" s="71"/>
      <c r="AF50" s="71"/>
      <c r="AG50" s="71"/>
      <c r="AH50" s="72"/>
      <c r="AI50" s="72"/>
      <c r="AJ50" s="72"/>
      <c r="AK50" s="72"/>
      <c r="AL50" s="852"/>
      <c r="AM50" s="247"/>
      <c r="AN50" s="247"/>
      <c r="AO50" s="247"/>
      <c r="AP50" s="247"/>
      <c r="AQ50" s="247"/>
      <c r="AR50" s="247"/>
      <c r="AS50" s="247"/>
      <c r="AT50" s="247"/>
      <c r="AU50" s="247"/>
      <c r="AV50" s="247"/>
      <c r="AW50" s="247"/>
      <c r="AX50" s="247"/>
      <c r="AY50" s="247"/>
      <c r="AZ50" s="247"/>
      <c r="BA50" s="247"/>
      <c r="BB50" s="247"/>
      <c r="BC50" s="247"/>
      <c r="BD50" s="247"/>
      <c r="BE50" s="247"/>
      <c r="BF50" s="28"/>
      <c r="BG50" s="28"/>
      <c r="BH50" s="28"/>
      <c r="BI50" s="28"/>
      <c r="BJ50" s="28"/>
      <c r="BK50" s="28"/>
      <c r="BL50" s="28"/>
      <c r="BM50" s="28"/>
    </row>
    <row r="51" spans="14:65" ht="12.75">
      <c r="N51" s="847"/>
      <c r="O51" s="847"/>
      <c r="P51" s="847"/>
      <c r="Q51" s="847"/>
      <c r="R51" s="847"/>
      <c r="S51" s="847"/>
      <c r="T51" s="847"/>
      <c r="U51" s="847"/>
      <c r="V51" s="847"/>
      <c r="W51" s="847"/>
      <c r="X51" s="847"/>
      <c r="Y51" s="847"/>
      <c r="Z51" s="847"/>
      <c r="AA51" s="847"/>
      <c r="AB51" s="847"/>
      <c r="AC51" s="847"/>
      <c r="AD51" s="71"/>
      <c r="AE51" s="71"/>
      <c r="AF51" s="71"/>
      <c r="AG51" s="71"/>
      <c r="AH51" s="72"/>
      <c r="AI51" s="72"/>
      <c r="AJ51" s="72"/>
      <c r="AK51" s="72"/>
      <c r="AL51" s="852"/>
      <c r="AM51" s="247"/>
      <c r="AN51" s="247"/>
      <c r="AO51" s="247"/>
      <c r="AP51" s="247"/>
      <c r="AQ51" s="247"/>
      <c r="AR51" s="247"/>
      <c r="AS51" s="247"/>
      <c r="AT51" s="247"/>
      <c r="AU51" s="247"/>
      <c r="AV51" s="247"/>
      <c r="AW51" s="247"/>
      <c r="AX51" s="247"/>
      <c r="AY51" s="247"/>
      <c r="AZ51" s="247"/>
      <c r="BA51" s="247"/>
      <c r="BB51" s="247"/>
      <c r="BC51" s="247"/>
      <c r="BD51" s="247"/>
      <c r="BE51" s="247"/>
      <c r="BF51" s="28"/>
      <c r="BG51" s="28"/>
      <c r="BH51" s="28"/>
      <c r="BI51" s="28"/>
      <c r="BJ51" s="28"/>
      <c r="BK51" s="28"/>
      <c r="BL51" s="28"/>
      <c r="BM51" s="28"/>
    </row>
    <row r="52" spans="14:65" ht="12.75">
      <c r="N52" s="847"/>
      <c r="O52" s="847"/>
      <c r="P52" s="847"/>
      <c r="Q52" s="847"/>
      <c r="R52" s="847"/>
      <c r="S52" s="847"/>
      <c r="T52" s="847"/>
      <c r="U52" s="847"/>
      <c r="V52" s="847"/>
      <c r="W52" s="847"/>
      <c r="X52" s="847"/>
      <c r="Y52" s="847"/>
      <c r="Z52" s="847"/>
      <c r="AA52" s="847"/>
      <c r="AB52" s="847"/>
      <c r="AC52" s="847"/>
      <c r="AD52" s="867"/>
      <c r="AE52" s="867"/>
      <c r="AF52" s="867"/>
      <c r="AG52" s="867"/>
      <c r="AH52" s="867"/>
      <c r="AI52" s="867"/>
      <c r="AJ52" s="867"/>
      <c r="AK52" s="867"/>
      <c r="AL52" s="852"/>
      <c r="AM52" s="247"/>
      <c r="AN52" s="247"/>
      <c r="AO52" s="247"/>
      <c r="AP52" s="247"/>
      <c r="AQ52" s="247"/>
      <c r="AR52" s="247"/>
      <c r="AS52" s="247"/>
      <c r="AT52" s="247"/>
      <c r="AU52" s="247"/>
      <c r="AV52" s="247"/>
      <c r="AW52" s="247"/>
      <c r="AX52" s="247"/>
      <c r="AY52" s="247"/>
      <c r="AZ52" s="247"/>
      <c r="BA52" s="247"/>
      <c r="BB52" s="247"/>
      <c r="BC52" s="247"/>
      <c r="BD52" s="247"/>
      <c r="BE52" s="247"/>
      <c r="BF52" s="28"/>
      <c r="BG52" s="28"/>
      <c r="BH52" s="28"/>
      <c r="BI52" s="28"/>
      <c r="BJ52" s="28"/>
      <c r="BK52" s="28"/>
      <c r="BL52" s="28"/>
      <c r="BM52" s="28"/>
    </row>
    <row r="53" spans="14:65" ht="12.75">
      <c r="N53" s="847"/>
      <c r="O53" s="847"/>
      <c r="P53" s="847"/>
      <c r="Q53" s="847"/>
      <c r="R53" s="847"/>
      <c r="S53" s="847"/>
      <c r="T53" s="847"/>
      <c r="U53" s="847"/>
      <c r="V53" s="847"/>
      <c r="W53" s="847"/>
      <c r="X53" s="847"/>
      <c r="Y53" s="847"/>
      <c r="Z53" s="847"/>
      <c r="AA53" s="847"/>
      <c r="AB53" s="847"/>
      <c r="AC53" s="847"/>
      <c r="AD53" s="247"/>
      <c r="AE53" s="247"/>
      <c r="AF53" s="247"/>
      <c r="AG53" s="247"/>
      <c r="AH53" s="247"/>
      <c r="AI53" s="247"/>
      <c r="AJ53" s="247"/>
      <c r="AK53" s="247"/>
      <c r="AL53" s="852"/>
      <c r="AM53" s="247"/>
      <c r="AN53" s="247"/>
      <c r="AO53" s="247"/>
      <c r="AP53" s="247"/>
      <c r="AQ53" s="247"/>
      <c r="AR53" s="247"/>
      <c r="AS53" s="247"/>
      <c r="AT53" s="247"/>
      <c r="AU53" s="247"/>
      <c r="AV53" s="247"/>
      <c r="AW53" s="247"/>
      <c r="AX53" s="247"/>
      <c r="AY53" s="247"/>
      <c r="AZ53" s="247"/>
      <c r="BA53" s="247"/>
      <c r="BB53" s="247"/>
      <c r="BC53" s="247"/>
      <c r="BD53" s="247"/>
      <c r="BE53" s="247"/>
      <c r="BF53" s="28"/>
      <c r="BG53" s="28"/>
      <c r="BH53" s="28"/>
      <c r="BI53" s="28"/>
      <c r="BJ53" s="28"/>
      <c r="BK53" s="28"/>
      <c r="BL53" s="28"/>
      <c r="BM53" s="28"/>
    </row>
    <row r="54" spans="30:65" ht="12.75">
      <c r="AD54" s="28"/>
      <c r="AE54" s="28"/>
      <c r="AF54" s="28"/>
      <c r="AG54" s="28"/>
      <c r="AH54" s="28"/>
      <c r="AI54" s="28"/>
      <c r="AJ54" s="28"/>
      <c r="AK54" s="28"/>
      <c r="AL54" s="61"/>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row>
    <row r="55" spans="30:65" ht="12.75">
      <c r="AD55" s="28"/>
      <c r="AE55" s="28"/>
      <c r="AF55" s="28"/>
      <c r="AG55" s="28"/>
      <c r="AH55" s="28"/>
      <c r="AI55" s="28"/>
      <c r="AJ55" s="28"/>
      <c r="AK55" s="28"/>
      <c r="AL55" s="61"/>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row>
    <row r="56" spans="30:65" ht="12.75">
      <c r="AD56" s="28"/>
      <c r="AE56" s="28"/>
      <c r="AF56" s="28"/>
      <c r="AG56" s="28"/>
      <c r="AH56" s="28"/>
      <c r="AI56" s="28"/>
      <c r="AJ56" s="28"/>
      <c r="AK56" s="28"/>
      <c r="AL56" s="61"/>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row>
    <row r="57" spans="30:65" ht="12.75">
      <c r="AD57" s="28"/>
      <c r="AE57" s="28"/>
      <c r="AF57" s="28"/>
      <c r="AG57" s="28"/>
      <c r="AH57" s="28"/>
      <c r="AI57" s="28"/>
      <c r="AJ57" s="28"/>
      <c r="AK57" s="28"/>
      <c r="AL57" s="61"/>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row>
    <row r="58" spans="30:65" ht="12.75">
      <c r="AD58" s="28"/>
      <c r="AE58" s="28"/>
      <c r="AF58" s="28"/>
      <c r="AG58" s="28"/>
      <c r="AH58" s="28"/>
      <c r="AI58" s="28"/>
      <c r="AJ58" s="28"/>
      <c r="AK58" s="28"/>
      <c r="AL58" s="61"/>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row>
    <row r="59" spans="30:65" ht="12.75">
      <c r="AD59" s="28"/>
      <c r="AE59" s="28"/>
      <c r="AF59" s="28"/>
      <c r="AG59" s="28"/>
      <c r="AH59" s="28"/>
      <c r="AI59" s="28"/>
      <c r="AJ59" s="28"/>
      <c r="AK59" s="28"/>
      <c r="AL59" s="61"/>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row>
    <row r="60" spans="30:65" ht="12.75">
      <c r="AD60" s="28"/>
      <c r="AE60" s="28"/>
      <c r="AF60" s="28"/>
      <c r="AG60" s="28"/>
      <c r="AH60" s="28"/>
      <c r="AI60" s="28"/>
      <c r="AJ60" s="28"/>
      <c r="AK60" s="28"/>
      <c r="AL60" s="61"/>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row>
    <row r="61" spans="30:65" ht="12.75">
      <c r="AD61" s="28"/>
      <c r="AE61" s="28"/>
      <c r="AF61" s="28"/>
      <c r="AG61" s="28"/>
      <c r="AH61" s="28"/>
      <c r="AI61" s="28"/>
      <c r="AJ61" s="28"/>
      <c r="AK61" s="28"/>
      <c r="AL61" s="61"/>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row>
    <row r="62" spans="30:65" ht="12.75">
      <c r="AD62" s="28"/>
      <c r="AE62" s="28"/>
      <c r="AF62" s="28"/>
      <c r="AG62" s="28"/>
      <c r="AH62" s="28"/>
      <c r="AI62" s="28"/>
      <c r="AJ62" s="28"/>
      <c r="AK62" s="28"/>
      <c r="AL62" s="61"/>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row>
    <row r="63" spans="30:65" ht="12.75">
      <c r="AD63" s="28"/>
      <c r="AE63" s="28"/>
      <c r="AF63" s="28"/>
      <c r="AG63" s="28"/>
      <c r="AH63" s="28"/>
      <c r="AI63" s="28"/>
      <c r="AJ63" s="28"/>
      <c r="AK63" s="28"/>
      <c r="AL63" s="61"/>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row>
    <row r="64" spans="30:65" ht="12.75">
      <c r="AD64" s="28"/>
      <c r="AE64" s="28"/>
      <c r="AF64" s="28"/>
      <c r="AG64" s="28"/>
      <c r="AH64" s="28"/>
      <c r="AI64" s="28"/>
      <c r="AJ64" s="28"/>
      <c r="AK64" s="28"/>
      <c r="AL64" s="61"/>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row>
  </sheetData>
  <sheetProtection password="C356" sheet="1" objects="1" scenarios="1"/>
  <mergeCells count="124">
    <mergeCell ref="J27:M27"/>
    <mergeCell ref="J3:M3"/>
    <mergeCell ref="J8:M8"/>
    <mergeCell ref="J23:M23"/>
    <mergeCell ref="J9:M9"/>
    <mergeCell ref="J10:M10"/>
    <mergeCell ref="J11:M11"/>
    <mergeCell ref="J13:M13"/>
    <mergeCell ref="J4:M4"/>
    <mergeCell ref="J5:M5"/>
    <mergeCell ref="D30:I30"/>
    <mergeCell ref="A3:C3"/>
    <mergeCell ref="A9:C9"/>
    <mergeCell ref="A4:C4"/>
    <mergeCell ref="A7:C7"/>
    <mergeCell ref="A28:C28"/>
    <mergeCell ref="A27:C27"/>
    <mergeCell ref="A22:C22"/>
    <mergeCell ref="J22:M22"/>
    <mergeCell ref="J20:M20"/>
    <mergeCell ref="A10:C10"/>
    <mergeCell ref="A11:C11"/>
    <mergeCell ref="D1:I1"/>
    <mergeCell ref="A25:C25"/>
    <mergeCell ref="A26:C26"/>
    <mergeCell ref="J28:M28"/>
    <mergeCell ref="A24:C24"/>
    <mergeCell ref="A23:C23"/>
    <mergeCell ref="AO20:AP20"/>
    <mergeCell ref="AO21:AP21"/>
    <mergeCell ref="AO23:AP23"/>
    <mergeCell ref="AO24:AP24"/>
    <mergeCell ref="A21:C21"/>
    <mergeCell ref="C39:D39"/>
    <mergeCell ref="E39:F39"/>
    <mergeCell ref="C40:D40"/>
    <mergeCell ref="A40:B40"/>
    <mergeCell ref="AO31:AP31"/>
    <mergeCell ref="AO25:AP25"/>
    <mergeCell ref="AO26:AP26"/>
    <mergeCell ref="AO28:AP28"/>
    <mergeCell ref="AO29:AP29"/>
    <mergeCell ref="AO30:AP30"/>
    <mergeCell ref="E36:F36"/>
    <mergeCell ref="C36:D36"/>
    <mergeCell ref="C35:D35"/>
    <mergeCell ref="C34:D34"/>
    <mergeCell ref="C44:F44"/>
    <mergeCell ref="A35:B35"/>
    <mergeCell ref="A36:B36"/>
    <mergeCell ref="A37:B37"/>
    <mergeCell ref="A38:B38"/>
    <mergeCell ref="A39:B39"/>
    <mergeCell ref="E32:F32"/>
    <mergeCell ref="C33:D33"/>
    <mergeCell ref="E33:F33"/>
    <mergeCell ref="A34:B34"/>
    <mergeCell ref="C37:D37"/>
    <mergeCell ref="C38:D38"/>
    <mergeCell ref="E34:F34"/>
    <mergeCell ref="E37:F37"/>
    <mergeCell ref="E35:F35"/>
    <mergeCell ref="E38:F38"/>
    <mergeCell ref="AJ31:AK31"/>
    <mergeCell ref="AH31:AI31"/>
    <mergeCell ref="AF31:AG31"/>
    <mergeCell ref="AD31:AE31"/>
    <mergeCell ref="E31:F31"/>
    <mergeCell ref="C31:D31"/>
    <mergeCell ref="E47:I47"/>
    <mergeCell ref="A42:B42"/>
    <mergeCell ref="E42:F42"/>
    <mergeCell ref="E41:F41"/>
    <mergeCell ref="A43:B43"/>
    <mergeCell ref="C43:D43"/>
    <mergeCell ref="A41:B41"/>
    <mergeCell ref="C42:D42"/>
    <mergeCell ref="E43:F43"/>
    <mergeCell ref="A44:B44"/>
    <mergeCell ref="R31:AC31"/>
    <mergeCell ref="C41:D41"/>
    <mergeCell ref="A31:B31"/>
    <mergeCell ref="A33:B33"/>
    <mergeCell ref="C32:D32"/>
    <mergeCell ref="A32:B32"/>
    <mergeCell ref="AO4:AP4"/>
    <mergeCell ref="AO5:AP5"/>
    <mergeCell ref="AO6:AP6"/>
    <mergeCell ref="AO14:AP14"/>
    <mergeCell ref="AO16:AP16"/>
    <mergeCell ref="AO17:AP17"/>
    <mergeCell ref="AO18:AP18"/>
    <mergeCell ref="AO19:AP19"/>
    <mergeCell ref="A12:C12"/>
    <mergeCell ref="A13:C13"/>
    <mergeCell ref="A14:C14"/>
    <mergeCell ref="A15:C15"/>
    <mergeCell ref="A16:C16"/>
    <mergeCell ref="J14:M14"/>
    <mergeCell ref="J15:M15"/>
    <mergeCell ref="AO15:AP15"/>
    <mergeCell ref="A20:C20"/>
    <mergeCell ref="J49:M49"/>
    <mergeCell ref="J48:M48"/>
    <mergeCell ref="A46:M46"/>
    <mergeCell ref="J47:M47"/>
    <mergeCell ref="A49:C49"/>
    <mergeCell ref="E49:I49"/>
    <mergeCell ref="A47:C47"/>
    <mergeCell ref="A48:C48"/>
    <mergeCell ref="E48:I48"/>
    <mergeCell ref="J7:M7"/>
    <mergeCell ref="A8:C8"/>
    <mergeCell ref="A5:C5"/>
    <mergeCell ref="A6:C6"/>
    <mergeCell ref="A18:C18"/>
    <mergeCell ref="A19:C19"/>
    <mergeCell ref="A17:C17"/>
    <mergeCell ref="J25:M25"/>
    <mergeCell ref="J26:M26"/>
    <mergeCell ref="J17:M17"/>
    <mergeCell ref="J18:M18"/>
    <mergeCell ref="J19:M19"/>
    <mergeCell ref="J24:M24"/>
  </mergeCells>
  <hyperlinks>
    <hyperlink ref="A7:C11" location="Other_Assets" display="Other_Assets"/>
    <hyperlink ref="A17:C20" location="Other_Assets" display="Other_Assets"/>
    <hyperlink ref="A24:C26" location="Other_Assets" display="Other_Assets"/>
    <hyperlink ref="A4:C6" location="Other_Assets" display="Other_Assets"/>
    <hyperlink ref="A13:C16" location="Other_Assets" display="Other_Assets"/>
    <hyperlink ref="A22:C23" location="Other_Assets" display="Other_Assets"/>
    <hyperlink ref="A13:C13" location="Other_Assets" display="AgriInvest"/>
  </hyperlinks>
  <printOptions horizontalCentered="1"/>
  <pageMargins left="0.5" right="0.5" top="0.5" bottom="0.5" header="0.25" footer="0.25"/>
  <pageSetup fitToHeight="1" fitToWidth="1" horizontalDpi="300" verticalDpi="300" orientation="landscape" scale="74" r:id="rId3"/>
  <headerFooter alignWithMargins="0">
    <oddFooter>&amp;L&amp;D&amp;CPage &amp;P of &amp;N&amp;RManitoba Agriculture, Food and Rural Initiatives
&amp;"Arial,Italic"Farm Management</oddFooter>
  </headerFooter>
  <legacyDrawing r:id="rId2"/>
</worksheet>
</file>

<file path=xl/worksheets/sheet9.xml><?xml version="1.0" encoding="utf-8"?>
<worksheet xmlns="http://schemas.openxmlformats.org/spreadsheetml/2006/main" xmlns:r="http://schemas.openxmlformats.org/officeDocument/2006/relationships">
  <sheetPr codeName="Sheet9"/>
  <dimension ref="A1:AF125"/>
  <sheetViews>
    <sheetView showGridLines="0" showZeros="0" zoomScale="80" zoomScaleNormal="80" zoomScaleSheetLayoutView="85"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E7" sqref="E7"/>
    </sheetView>
  </sheetViews>
  <sheetFormatPr defaultColWidth="8.28125" defaultRowHeight="12.75"/>
  <cols>
    <col min="1" max="1" width="33.28125" style="0" customWidth="1"/>
    <col min="2" max="2" width="9.28125" style="0" customWidth="1"/>
    <col min="3" max="3" width="10.57421875" style="0" customWidth="1"/>
    <col min="4" max="4" width="10.7109375" style="0" customWidth="1"/>
    <col min="5" max="8" width="9.28125" style="0" customWidth="1"/>
    <col min="9" max="9" width="9.421875" style="0" customWidth="1"/>
    <col min="10" max="10" width="10.7109375" style="0" customWidth="1"/>
    <col min="11" max="11" width="9.8515625" style="0" customWidth="1"/>
    <col min="12" max="12" width="11.421875" style="0" customWidth="1"/>
    <col min="13" max="13" width="9.28125" style="0" customWidth="1"/>
    <col min="14" max="14" width="12.00390625" style="0" customWidth="1"/>
    <col min="15" max="15" width="11.7109375" style="0" customWidth="1"/>
    <col min="16" max="16" width="9.28125" style="0" customWidth="1"/>
    <col min="17" max="17" width="10.7109375" style="0" customWidth="1"/>
    <col min="18" max="18" width="1.8515625" style="0" customWidth="1"/>
  </cols>
  <sheetData>
    <row r="1" spans="1:18" ht="26.25" customHeight="1">
      <c r="A1" s="1028" t="str">
        <f>'Pro-Forma NW'!F62</f>
        <v> </v>
      </c>
      <c r="B1" s="1027"/>
      <c r="C1" s="971"/>
      <c r="D1" s="971"/>
      <c r="E1" s="1586" t="s">
        <v>193</v>
      </c>
      <c r="F1" s="1586"/>
      <c r="G1" s="1586"/>
      <c r="H1" s="1586"/>
      <c r="I1" s="1586"/>
      <c r="J1" s="1586"/>
      <c r="K1" s="1586"/>
      <c r="L1" s="1586"/>
      <c r="M1" s="971"/>
      <c r="N1" s="971"/>
      <c r="O1" s="971"/>
      <c r="P1" s="971"/>
      <c r="Q1" s="972"/>
      <c r="R1" s="152"/>
    </row>
    <row r="2" spans="2:18" ht="21.75" customHeight="1">
      <c r="B2" s="49" t="s">
        <v>72</v>
      </c>
      <c r="C2" s="1782">
        <f>Cover!C8</f>
        <v>0</v>
      </c>
      <c r="D2" s="1782"/>
      <c r="E2" s="15" t="s">
        <v>113</v>
      </c>
      <c r="F2" s="1782">
        <f>Cover!F8</f>
        <v>0</v>
      </c>
      <c r="G2" s="1782"/>
      <c r="H2" s="1782"/>
      <c r="I2" s="18"/>
      <c r="J2" s="18"/>
      <c r="K2" s="18"/>
      <c r="L2" s="18"/>
      <c r="M2" s="18"/>
      <c r="N2" s="18"/>
      <c r="O2" s="18"/>
      <c r="P2" s="18"/>
      <c r="Q2" s="18"/>
      <c r="R2" s="18"/>
    </row>
    <row r="3" spans="1:18" ht="13.5" thickBot="1">
      <c r="A3" s="20"/>
      <c r="B3" s="20"/>
      <c r="C3" s="20"/>
      <c r="D3" s="20"/>
      <c r="E3" s="21"/>
      <c r="F3" s="21"/>
      <c r="G3" s="21"/>
      <c r="H3" s="21"/>
      <c r="I3" s="21"/>
      <c r="J3" s="21"/>
      <c r="K3" s="21"/>
      <c r="L3" s="21"/>
      <c r="M3" s="21"/>
      <c r="N3" s="21"/>
      <c r="O3" s="20"/>
      <c r="P3" s="20"/>
      <c r="Q3" s="20"/>
      <c r="R3" s="21"/>
    </row>
    <row r="4" spans="1:18" s="2" customFormat="1" ht="13.5" thickTop="1">
      <c r="A4" s="1801" t="s">
        <v>47</v>
      </c>
      <c r="B4" s="1791" t="s">
        <v>49</v>
      </c>
      <c r="C4" s="1636"/>
      <c r="D4" s="1636"/>
      <c r="E4" s="1793" t="s">
        <v>50</v>
      </c>
      <c r="F4" s="1794"/>
      <c r="G4" s="1794"/>
      <c r="H4" s="1794"/>
      <c r="I4" s="1794"/>
      <c r="J4" s="1794"/>
      <c r="K4" s="1783" t="s">
        <v>54</v>
      </c>
      <c r="L4" s="1784"/>
      <c r="M4" s="1784"/>
      <c r="N4" s="1785"/>
      <c r="O4" s="1636" t="s">
        <v>58</v>
      </c>
      <c r="P4" s="1636"/>
      <c r="Q4" s="1637"/>
      <c r="R4" s="41"/>
    </row>
    <row r="5" spans="1:17" s="2" customFormat="1" ht="12.75" customHeight="1">
      <c r="A5" s="1802"/>
      <c r="B5" s="1777" t="s">
        <v>9</v>
      </c>
      <c r="C5" s="1792" t="s">
        <v>48</v>
      </c>
      <c r="D5" s="1771" t="s">
        <v>5</v>
      </c>
      <c r="E5" s="1779" t="s">
        <v>51</v>
      </c>
      <c r="F5" s="1780"/>
      <c r="G5" s="1781"/>
      <c r="H5" s="488" t="s">
        <v>242</v>
      </c>
      <c r="I5" s="82" t="s">
        <v>155</v>
      </c>
      <c r="J5" s="979" t="s">
        <v>155</v>
      </c>
      <c r="K5" s="1018" t="s">
        <v>362</v>
      </c>
      <c r="L5" s="1798" t="s">
        <v>56</v>
      </c>
      <c r="M5" s="1799"/>
      <c r="N5" s="1800"/>
      <c r="O5" s="1017"/>
      <c r="P5" s="134"/>
      <c r="Q5" s="135"/>
    </row>
    <row r="6" spans="1:17" s="2" customFormat="1" ht="12.75">
      <c r="A6" s="1803"/>
      <c r="B6" s="1778"/>
      <c r="C6" s="1778"/>
      <c r="D6" s="1355"/>
      <c r="E6" s="1012" t="s">
        <v>52</v>
      </c>
      <c r="F6" s="66" t="s">
        <v>53</v>
      </c>
      <c r="G6" s="136" t="s">
        <v>6</v>
      </c>
      <c r="H6" s="489" t="s">
        <v>55</v>
      </c>
      <c r="I6" s="137" t="s">
        <v>48</v>
      </c>
      <c r="J6" s="977" t="s">
        <v>5</v>
      </c>
      <c r="K6" s="1019" t="s">
        <v>361</v>
      </c>
      <c r="L6" s="66" t="s">
        <v>9</v>
      </c>
      <c r="M6" s="66" t="s">
        <v>48</v>
      </c>
      <c r="N6" s="1020" t="s">
        <v>57</v>
      </c>
      <c r="O6" s="978" t="s">
        <v>9</v>
      </c>
      <c r="P6" s="138" t="s">
        <v>48</v>
      </c>
      <c r="Q6" s="139" t="s">
        <v>5</v>
      </c>
    </row>
    <row r="7" spans="1:19" ht="15.75" customHeight="1">
      <c r="A7" s="703">
        <f>Inventory!A5</f>
        <v>0</v>
      </c>
      <c r="B7" s="142">
        <f>Inventory!B5</f>
        <v>0</v>
      </c>
      <c r="C7" s="140">
        <f>Inventory!D5</f>
        <v>0</v>
      </c>
      <c r="D7" s="1095">
        <f>B7*C7</f>
        <v>0</v>
      </c>
      <c r="E7" s="1094"/>
      <c r="F7" s="1103"/>
      <c r="G7" s="1013">
        <f aca="true" t="shared" si="0" ref="G7:G37">E7*F7</f>
        <v>0</v>
      </c>
      <c r="H7" s="1170"/>
      <c r="I7" s="1014"/>
      <c r="J7" s="1099">
        <f>H7*I7</f>
        <v>0</v>
      </c>
      <c r="K7" s="1094"/>
      <c r="L7" s="85"/>
      <c r="M7" s="1014"/>
      <c r="N7" s="1021">
        <f>L7*M7</f>
        <v>0</v>
      </c>
      <c r="O7" s="165">
        <f>B7+G7+H7-K7-L7</f>
        <v>0</v>
      </c>
      <c r="P7" s="776"/>
      <c r="Q7" s="90">
        <f>O7*P7</f>
        <v>0</v>
      </c>
      <c r="R7" s="58">
        <f>IF($O7&lt;0,"X",0)</f>
        <v>0</v>
      </c>
      <c r="S7" s="58">
        <f>IF($O7&lt;0,"OverSold",0)</f>
        <v>0</v>
      </c>
    </row>
    <row r="8" spans="1:19" ht="15.75" customHeight="1">
      <c r="A8" s="704">
        <f>Inventory!A6</f>
        <v>0</v>
      </c>
      <c r="B8" s="142">
        <f>Inventory!B6</f>
        <v>0</v>
      </c>
      <c r="C8" s="140">
        <f>Inventory!D6</f>
        <v>0</v>
      </c>
      <c r="D8" s="1096">
        <f aca="true" t="shared" si="1" ref="D8:D37">B8*C8</f>
        <v>0</v>
      </c>
      <c r="E8" s="1094"/>
      <c r="F8" s="1103"/>
      <c r="G8" s="1013">
        <f t="shared" si="0"/>
        <v>0</v>
      </c>
      <c r="H8" s="1170"/>
      <c r="I8" s="1014"/>
      <c r="J8" s="1021">
        <f aca="true" t="shared" si="2" ref="J8:J37">H8*I8</f>
        <v>0</v>
      </c>
      <c r="K8" s="1094"/>
      <c r="L8" s="85"/>
      <c r="M8" s="1014"/>
      <c r="N8" s="1021">
        <f aca="true" t="shared" si="3" ref="N8:N37">L8*M8</f>
        <v>0</v>
      </c>
      <c r="O8" s="165">
        <f aca="true" t="shared" si="4" ref="O8:O37">B8+G8+H8-K8-L8</f>
        <v>0</v>
      </c>
      <c r="P8" s="776"/>
      <c r="Q8" s="91">
        <f aca="true" t="shared" si="5" ref="Q8:Q37">O8*P8</f>
        <v>0</v>
      </c>
      <c r="R8" s="58">
        <f aca="true" t="shared" si="6" ref="R8:R37">IF($O8&lt;0,"X",0)</f>
        <v>0</v>
      </c>
      <c r="S8" s="58">
        <f aca="true" t="shared" si="7" ref="S8:S37">IF($O8&lt;0,"OverSold",0)</f>
        <v>0</v>
      </c>
    </row>
    <row r="9" spans="1:19" ht="15.75" customHeight="1">
      <c r="A9" s="704">
        <f>Inventory!A7</f>
        <v>0</v>
      </c>
      <c r="B9" s="142">
        <f>Inventory!B7</f>
        <v>0</v>
      </c>
      <c r="C9" s="140">
        <f>Inventory!D7</f>
        <v>0</v>
      </c>
      <c r="D9" s="1096">
        <f t="shared" si="1"/>
        <v>0</v>
      </c>
      <c r="E9" s="1094"/>
      <c r="F9" s="1103"/>
      <c r="G9" s="1013">
        <f t="shared" si="0"/>
        <v>0</v>
      </c>
      <c r="H9" s="1170"/>
      <c r="I9" s="1014"/>
      <c r="J9" s="1021">
        <f t="shared" si="2"/>
        <v>0</v>
      </c>
      <c r="K9" s="1094"/>
      <c r="L9" s="85"/>
      <c r="M9" s="1014"/>
      <c r="N9" s="1021">
        <f t="shared" si="3"/>
        <v>0</v>
      </c>
      <c r="O9" s="165">
        <f t="shared" si="4"/>
        <v>0</v>
      </c>
      <c r="P9" s="776"/>
      <c r="Q9" s="91">
        <f t="shared" si="5"/>
        <v>0</v>
      </c>
      <c r="R9" s="58">
        <f t="shared" si="6"/>
        <v>0</v>
      </c>
      <c r="S9" s="58">
        <f t="shared" si="7"/>
        <v>0</v>
      </c>
    </row>
    <row r="10" spans="1:19" ht="15.75" customHeight="1">
      <c r="A10" s="704">
        <f>Inventory!A8</f>
        <v>0</v>
      </c>
      <c r="B10" s="142">
        <f>Inventory!B8</f>
        <v>0</v>
      </c>
      <c r="C10" s="140">
        <f>Inventory!D8</f>
        <v>0</v>
      </c>
      <c r="D10" s="1096">
        <f t="shared" si="1"/>
        <v>0</v>
      </c>
      <c r="E10" s="1094"/>
      <c r="F10" s="1103"/>
      <c r="G10" s="1013">
        <f t="shared" si="0"/>
        <v>0</v>
      </c>
      <c r="H10" s="1170"/>
      <c r="I10" s="1014"/>
      <c r="J10" s="1021">
        <f t="shared" si="2"/>
        <v>0</v>
      </c>
      <c r="K10" s="1094"/>
      <c r="L10" s="85"/>
      <c r="M10" s="1014"/>
      <c r="N10" s="1021">
        <f t="shared" si="3"/>
        <v>0</v>
      </c>
      <c r="O10" s="165">
        <f t="shared" si="4"/>
        <v>0</v>
      </c>
      <c r="P10" s="776"/>
      <c r="Q10" s="91">
        <f t="shared" si="5"/>
        <v>0</v>
      </c>
      <c r="R10" s="58">
        <f t="shared" si="6"/>
        <v>0</v>
      </c>
      <c r="S10" s="58">
        <f t="shared" si="7"/>
        <v>0</v>
      </c>
    </row>
    <row r="11" spans="1:19" ht="15.75" customHeight="1">
      <c r="A11" s="704">
        <f>Inventory!A9</f>
        <v>0</v>
      </c>
      <c r="B11" s="142">
        <f>Inventory!B9</f>
        <v>0</v>
      </c>
      <c r="C11" s="140">
        <f>Inventory!D9</f>
        <v>0</v>
      </c>
      <c r="D11" s="1096">
        <f t="shared" si="1"/>
        <v>0</v>
      </c>
      <c r="E11" s="1094"/>
      <c r="F11" s="1103"/>
      <c r="G11" s="1013">
        <f t="shared" si="0"/>
        <v>0</v>
      </c>
      <c r="H11" s="1170"/>
      <c r="I11" s="1014"/>
      <c r="J11" s="1021">
        <f t="shared" si="2"/>
        <v>0</v>
      </c>
      <c r="K11" s="1094"/>
      <c r="L11" s="85"/>
      <c r="M11" s="1014"/>
      <c r="N11" s="1021">
        <f t="shared" si="3"/>
        <v>0</v>
      </c>
      <c r="O11" s="165">
        <f t="shared" si="4"/>
        <v>0</v>
      </c>
      <c r="P11" s="776"/>
      <c r="Q11" s="91">
        <f t="shared" si="5"/>
        <v>0</v>
      </c>
      <c r="R11" s="58">
        <f t="shared" si="6"/>
        <v>0</v>
      </c>
      <c r="S11" s="58">
        <f t="shared" si="7"/>
        <v>0</v>
      </c>
    </row>
    <row r="12" spans="1:19" ht="15.75" customHeight="1">
      <c r="A12" s="704">
        <f>Inventory!A10</f>
        <v>0</v>
      </c>
      <c r="B12" s="142">
        <f>Inventory!B10</f>
        <v>0</v>
      </c>
      <c r="C12" s="140">
        <f>Inventory!D10</f>
        <v>0</v>
      </c>
      <c r="D12" s="1096">
        <f t="shared" si="1"/>
        <v>0</v>
      </c>
      <c r="E12" s="1094"/>
      <c r="F12" s="1103"/>
      <c r="G12" s="1013">
        <f t="shared" si="0"/>
        <v>0</v>
      </c>
      <c r="H12" s="1170"/>
      <c r="I12" s="1014"/>
      <c r="J12" s="1021">
        <f t="shared" si="2"/>
        <v>0</v>
      </c>
      <c r="K12" s="1094"/>
      <c r="L12" s="85"/>
      <c r="M12" s="1014"/>
      <c r="N12" s="1021">
        <f t="shared" si="3"/>
        <v>0</v>
      </c>
      <c r="O12" s="165">
        <f t="shared" si="4"/>
        <v>0</v>
      </c>
      <c r="P12" s="776"/>
      <c r="Q12" s="91">
        <f t="shared" si="5"/>
        <v>0</v>
      </c>
      <c r="R12" s="58">
        <f t="shared" si="6"/>
        <v>0</v>
      </c>
      <c r="S12" s="58">
        <f t="shared" si="7"/>
        <v>0</v>
      </c>
    </row>
    <row r="13" spans="1:19" ht="15.75" customHeight="1">
      <c r="A13" s="704">
        <f>Inventory!A11</f>
        <v>0</v>
      </c>
      <c r="B13" s="142">
        <f>Inventory!B11</f>
        <v>0</v>
      </c>
      <c r="C13" s="140">
        <f>Inventory!D11</f>
        <v>0</v>
      </c>
      <c r="D13" s="1096">
        <f t="shared" si="1"/>
        <v>0</v>
      </c>
      <c r="E13" s="1094"/>
      <c r="F13" s="1103"/>
      <c r="G13" s="1013">
        <f t="shared" si="0"/>
        <v>0</v>
      </c>
      <c r="H13" s="1170"/>
      <c r="I13" s="1014"/>
      <c r="J13" s="1021">
        <f t="shared" si="2"/>
        <v>0</v>
      </c>
      <c r="K13" s="1094"/>
      <c r="L13" s="85"/>
      <c r="M13" s="1014"/>
      <c r="N13" s="1021">
        <f t="shared" si="3"/>
        <v>0</v>
      </c>
      <c r="O13" s="165">
        <f t="shared" si="4"/>
        <v>0</v>
      </c>
      <c r="P13" s="776"/>
      <c r="Q13" s="91">
        <f t="shared" si="5"/>
        <v>0</v>
      </c>
      <c r="R13" s="58">
        <f t="shared" si="6"/>
        <v>0</v>
      </c>
      <c r="S13" s="58">
        <f t="shared" si="7"/>
        <v>0</v>
      </c>
    </row>
    <row r="14" spans="1:19" ht="15.75" customHeight="1">
      <c r="A14" s="704">
        <f>Inventory!A12</f>
        <v>0</v>
      </c>
      <c r="B14" s="142">
        <f>Inventory!B12</f>
        <v>0</v>
      </c>
      <c r="C14" s="140">
        <f>Inventory!D12</f>
        <v>0</v>
      </c>
      <c r="D14" s="1096">
        <f t="shared" si="1"/>
        <v>0</v>
      </c>
      <c r="E14" s="1094"/>
      <c r="F14" s="1103"/>
      <c r="G14" s="1013">
        <f t="shared" si="0"/>
        <v>0</v>
      </c>
      <c r="H14" s="1170"/>
      <c r="I14" s="1014"/>
      <c r="J14" s="1021">
        <f t="shared" si="2"/>
        <v>0</v>
      </c>
      <c r="K14" s="1094"/>
      <c r="L14" s="85"/>
      <c r="M14" s="1014"/>
      <c r="N14" s="1021">
        <f t="shared" si="3"/>
        <v>0</v>
      </c>
      <c r="O14" s="165">
        <f t="shared" si="4"/>
        <v>0</v>
      </c>
      <c r="P14" s="776"/>
      <c r="Q14" s="91">
        <f t="shared" si="5"/>
        <v>0</v>
      </c>
      <c r="R14" s="58">
        <f t="shared" si="6"/>
        <v>0</v>
      </c>
      <c r="S14" s="58">
        <f t="shared" si="7"/>
        <v>0</v>
      </c>
    </row>
    <row r="15" spans="1:19" ht="15.75" customHeight="1">
      <c r="A15" s="704">
        <f>Inventory!A13</f>
        <v>0</v>
      </c>
      <c r="B15" s="142">
        <f>Inventory!B13</f>
        <v>0</v>
      </c>
      <c r="C15" s="140">
        <f>Inventory!D13</f>
        <v>0</v>
      </c>
      <c r="D15" s="1096">
        <f t="shared" si="1"/>
        <v>0</v>
      </c>
      <c r="E15" s="1094"/>
      <c r="F15" s="1103"/>
      <c r="G15" s="1013">
        <f t="shared" si="0"/>
        <v>0</v>
      </c>
      <c r="H15" s="1170"/>
      <c r="I15" s="1014"/>
      <c r="J15" s="1021">
        <f t="shared" si="2"/>
        <v>0</v>
      </c>
      <c r="K15" s="1094"/>
      <c r="L15" s="85"/>
      <c r="M15" s="1014"/>
      <c r="N15" s="1021">
        <f t="shared" si="3"/>
        <v>0</v>
      </c>
      <c r="O15" s="165">
        <f t="shared" si="4"/>
        <v>0</v>
      </c>
      <c r="P15" s="776"/>
      <c r="Q15" s="91">
        <f t="shared" si="5"/>
        <v>0</v>
      </c>
      <c r="R15" s="58">
        <f t="shared" si="6"/>
        <v>0</v>
      </c>
      <c r="S15" s="58">
        <f t="shared" si="7"/>
        <v>0</v>
      </c>
    </row>
    <row r="16" spans="1:19" ht="15.75" customHeight="1">
      <c r="A16" s="704">
        <f>Inventory!A14</f>
        <v>0</v>
      </c>
      <c r="B16" s="142">
        <f>Inventory!B14</f>
        <v>0</v>
      </c>
      <c r="C16" s="140">
        <f>Inventory!D14</f>
        <v>0</v>
      </c>
      <c r="D16" s="1096">
        <f t="shared" si="1"/>
        <v>0</v>
      </c>
      <c r="E16" s="1094"/>
      <c r="F16" s="1103"/>
      <c r="G16" s="1013">
        <f t="shared" si="0"/>
        <v>0</v>
      </c>
      <c r="H16" s="1170"/>
      <c r="I16" s="1014"/>
      <c r="J16" s="1021">
        <f t="shared" si="2"/>
        <v>0</v>
      </c>
      <c r="K16" s="1094"/>
      <c r="L16" s="85"/>
      <c r="M16" s="1014"/>
      <c r="N16" s="1021">
        <f t="shared" si="3"/>
        <v>0</v>
      </c>
      <c r="O16" s="165">
        <f t="shared" si="4"/>
        <v>0</v>
      </c>
      <c r="P16" s="776"/>
      <c r="Q16" s="91">
        <f t="shared" si="5"/>
        <v>0</v>
      </c>
      <c r="R16" s="58">
        <f t="shared" si="6"/>
        <v>0</v>
      </c>
      <c r="S16" s="58">
        <f t="shared" si="7"/>
        <v>0</v>
      </c>
    </row>
    <row r="17" spans="1:19" ht="15.75" customHeight="1">
      <c r="A17" s="704">
        <f>Inventory!A15</f>
        <v>0</v>
      </c>
      <c r="B17" s="142">
        <f>Inventory!B15</f>
        <v>0</v>
      </c>
      <c r="C17" s="140">
        <f>Inventory!D15</f>
        <v>0</v>
      </c>
      <c r="D17" s="1096">
        <f t="shared" si="1"/>
        <v>0</v>
      </c>
      <c r="E17" s="1094"/>
      <c r="F17" s="1103"/>
      <c r="G17" s="1013">
        <f t="shared" si="0"/>
        <v>0</v>
      </c>
      <c r="H17" s="1170"/>
      <c r="I17" s="1014"/>
      <c r="J17" s="1021">
        <f t="shared" si="2"/>
        <v>0</v>
      </c>
      <c r="K17" s="1094"/>
      <c r="L17" s="85"/>
      <c r="M17" s="1014"/>
      <c r="N17" s="1021">
        <f t="shared" si="3"/>
        <v>0</v>
      </c>
      <c r="O17" s="165">
        <f t="shared" si="4"/>
        <v>0</v>
      </c>
      <c r="P17" s="776"/>
      <c r="Q17" s="91">
        <f t="shared" si="5"/>
        <v>0</v>
      </c>
      <c r="R17" s="58">
        <f t="shared" si="6"/>
        <v>0</v>
      </c>
      <c r="S17" s="58">
        <f t="shared" si="7"/>
        <v>0</v>
      </c>
    </row>
    <row r="18" spans="1:19" ht="15.75" customHeight="1">
      <c r="A18" s="704">
        <f>Inventory!A16</f>
        <v>0</v>
      </c>
      <c r="B18" s="142">
        <f>Inventory!B16</f>
        <v>0</v>
      </c>
      <c r="C18" s="140">
        <f>Inventory!D16</f>
        <v>0</v>
      </c>
      <c r="D18" s="1096">
        <f t="shared" si="1"/>
        <v>0</v>
      </c>
      <c r="E18" s="1094"/>
      <c r="F18" s="1103"/>
      <c r="G18" s="1013">
        <f t="shared" si="0"/>
        <v>0</v>
      </c>
      <c r="H18" s="1170"/>
      <c r="I18" s="1014"/>
      <c r="J18" s="1021">
        <f t="shared" si="2"/>
        <v>0</v>
      </c>
      <c r="K18" s="1094"/>
      <c r="L18" s="85"/>
      <c r="M18" s="1014"/>
      <c r="N18" s="1021">
        <f t="shared" si="3"/>
        <v>0</v>
      </c>
      <c r="O18" s="165">
        <f t="shared" si="4"/>
        <v>0</v>
      </c>
      <c r="P18" s="776"/>
      <c r="Q18" s="91">
        <f t="shared" si="5"/>
        <v>0</v>
      </c>
      <c r="R18" s="58">
        <f t="shared" si="6"/>
        <v>0</v>
      </c>
      <c r="S18" s="58">
        <f t="shared" si="7"/>
        <v>0</v>
      </c>
    </row>
    <row r="19" spans="1:19" ht="15.75" customHeight="1">
      <c r="A19" s="704">
        <f>Inventory!A17</f>
        <v>0</v>
      </c>
      <c r="B19" s="142">
        <f>Inventory!B17</f>
        <v>0</v>
      </c>
      <c r="C19" s="140">
        <f>Inventory!D17</f>
        <v>0</v>
      </c>
      <c r="D19" s="1096">
        <f t="shared" si="1"/>
        <v>0</v>
      </c>
      <c r="E19" s="1094"/>
      <c r="F19" s="1103"/>
      <c r="G19" s="1013">
        <f t="shared" si="0"/>
        <v>0</v>
      </c>
      <c r="H19" s="1170"/>
      <c r="I19" s="1014"/>
      <c r="J19" s="1021">
        <f t="shared" si="2"/>
        <v>0</v>
      </c>
      <c r="K19" s="1094"/>
      <c r="L19" s="85"/>
      <c r="M19" s="1014"/>
      <c r="N19" s="1021">
        <f t="shared" si="3"/>
        <v>0</v>
      </c>
      <c r="O19" s="165">
        <f t="shared" si="4"/>
        <v>0</v>
      </c>
      <c r="P19" s="776"/>
      <c r="Q19" s="91">
        <f t="shared" si="5"/>
        <v>0</v>
      </c>
      <c r="R19" s="58">
        <f t="shared" si="6"/>
        <v>0</v>
      </c>
      <c r="S19" s="58">
        <f t="shared" si="7"/>
        <v>0</v>
      </c>
    </row>
    <row r="20" spans="1:19" ht="15.75" customHeight="1">
      <c r="A20" s="704">
        <f>Inventory!A18</f>
        <v>0</v>
      </c>
      <c r="B20" s="142">
        <f>Inventory!B18</f>
        <v>0</v>
      </c>
      <c r="C20" s="140">
        <f>Inventory!D18</f>
        <v>0</v>
      </c>
      <c r="D20" s="1096">
        <f t="shared" si="1"/>
        <v>0</v>
      </c>
      <c r="E20" s="1094"/>
      <c r="F20" s="1103"/>
      <c r="G20" s="1013">
        <f t="shared" si="0"/>
        <v>0</v>
      </c>
      <c r="H20" s="1170"/>
      <c r="I20" s="1014"/>
      <c r="J20" s="1021">
        <f t="shared" si="2"/>
        <v>0</v>
      </c>
      <c r="K20" s="1094"/>
      <c r="L20" s="85"/>
      <c r="M20" s="1014"/>
      <c r="N20" s="1021">
        <f t="shared" si="3"/>
        <v>0</v>
      </c>
      <c r="O20" s="165">
        <f t="shared" si="4"/>
        <v>0</v>
      </c>
      <c r="P20" s="776"/>
      <c r="Q20" s="91">
        <f t="shared" si="5"/>
        <v>0</v>
      </c>
      <c r="R20" s="58">
        <f t="shared" si="6"/>
        <v>0</v>
      </c>
      <c r="S20" s="58">
        <f t="shared" si="7"/>
        <v>0</v>
      </c>
    </row>
    <row r="21" spans="1:19" ht="15.75" customHeight="1">
      <c r="A21" s="704">
        <f>Inventory!A19</f>
        <v>0</v>
      </c>
      <c r="B21" s="142">
        <f>Inventory!B19</f>
        <v>0</v>
      </c>
      <c r="C21" s="140">
        <f>Inventory!D19</f>
        <v>0</v>
      </c>
      <c r="D21" s="1096">
        <f t="shared" si="1"/>
        <v>0</v>
      </c>
      <c r="E21" s="1094"/>
      <c r="F21" s="1103"/>
      <c r="G21" s="1013">
        <f t="shared" si="0"/>
        <v>0</v>
      </c>
      <c r="H21" s="1170"/>
      <c r="I21" s="1014"/>
      <c r="J21" s="1021">
        <f t="shared" si="2"/>
        <v>0</v>
      </c>
      <c r="K21" s="1094"/>
      <c r="L21" s="85"/>
      <c r="M21" s="1014"/>
      <c r="N21" s="1021">
        <f t="shared" si="3"/>
        <v>0</v>
      </c>
      <c r="O21" s="165">
        <f t="shared" si="4"/>
        <v>0</v>
      </c>
      <c r="P21" s="776"/>
      <c r="Q21" s="91">
        <f t="shared" si="5"/>
        <v>0</v>
      </c>
      <c r="R21" s="58">
        <f t="shared" si="6"/>
        <v>0</v>
      </c>
      <c r="S21" s="58">
        <f t="shared" si="7"/>
        <v>0</v>
      </c>
    </row>
    <row r="22" spans="1:19" ht="15.75" customHeight="1">
      <c r="A22" s="704">
        <f>Inventory!A20</f>
        <v>0</v>
      </c>
      <c r="B22" s="142">
        <f>Inventory!B20</f>
        <v>0</v>
      </c>
      <c r="C22" s="140">
        <f>Inventory!D20</f>
        <v>0</v>
      </c>
      <c r="D22" s="1096">
        <f t="shared" si="1"/>
        <v>0</v>
      </c>
      <c r="E22" s="1094"/>
      <c r="F22" s="1103"/>
      <c r="G22" s="1013">
        <f t="shared" si="0"/>
        <v>0</v>
      </c>
      <c r="H22" s="1170"/>
      <c r="I22" s="1014"/>
      <c r="J22" s="1021">
        <f t="shared" si="2"/>
        <v>0</v>
      </c>
      <c r="K22" s="1094"/>
      <c r="L22" s="85"/>
      <c r="M22" s="1014"/>
      <c r="N22" s="1021">
        <f t="shared" si="3"/>
        <v>0</v>
      </c>
      <c r="O22" s="165">
        <f t="shared" si="4"/>
        <v>0</v>
      </c>
      <c r="P22" s="776"/>
      <c r="Q22" s="91">
        <f t="shared" si="5"/>
        <v>0</v>
      </c>
      <c r="R22" s="58">
        <f t="shared" si="6"/>
        <v>0</v>
      </c>
      <c r="S22" s="58">
        <f t="shared" si="7"/>
        <v>0</v>
      </c>
    </row>
    <row r="23" spans="1:19" ht="15.75" customHeight="1">
      <c r="A23" s="704">
        <f>Inventory!A21</f>
        <v>0</v>
      </c>
      <c r="B23" s="142">
        <f>Inventory!B21</f>
        <v>0</v>
      </c>
      <c r="C23" s="140">
        <f>Inventory!D21</f>
        <v>0</v>
      </c>
      <c r="D23" s="1096">
        <f t="shared" si="1"/>
        <v>0</v>
      </c>
      <c r="E23" s="1094"/>
      <c r="F23" s="1103"/>
      <c r="G23" s="1013">
        <f t="shared" si="0"/>
        <v>0</v>
      </c>
      <c r="H23" s="1170"/>
      <c r="I23" s="1014"/>
      <c r="J23" s="1021">
        <f t="shared" si="2"/>
        <v>0</v>
      </c>
      <c r="K23" s="1094"/>
      <c r="L23" s="85"/>
      <c r="M23" s="1014"/>
      <c r="N23" s="1021">
        <f t="shared" si="3"/>
        <v>0</v>
      </c>
      <c r="O23" s="165">
        <f t="shared" si="4"/>
        <v>0</v>
      </c>
      <c r="P23" s="776"/>
      <c r="Q23" s="91">
        <f t="shared" si="5"/>
        <v>0</v>
      </c>
      <c r="R23" s="58">
        <f t="shared" si="6"/>
        <v>0</v>
      </c>
      <c r="S23" s="58">
        <f t="shared" si="7"/>
        <v>0</v>
      </c>
    </row>
    <row r="24" spans="1:19" ht="15.75" customHeight="1">
      <c r="A24" s="704">
        <f>Inventory!A22</f>
        <v>0</v>
      </c>
      <c r="B24" s="142">
        <f>Inventory!B22</f>
        <v>0</v>
      </c>
      <c r="C24" s="140">
        <f>Inventory!D22</f>
        <v>0</v>
      </c>
      <c r="D24" s="1096">
        <f t="shared" si="1"/>
        <v>0</v>
      </c>
      <c r="E24" s="1094"/>
      <c r="F24" s="1103"/>
      <c r="G24" s="1013">
        <f t="shared" si="0"/>
        <v>0</v>
      </c>
      <c r="H24" s="1170"/>
      <c r="I24" s="1014"/>
      <c r="J24" s="1021">
        <f t="shared" si="2"/>
        <v>0</v>
      </c>
      <c r="K24" s="1094"/>
      <c r="L24" s="85"/>
      <c r="M24" s="1014"/>
      <c r="N24" s="1021">
        <f t="shared" si="3"/>
        <v>0</v>
      </c>
      <c r="O24" s="165">
        <f t="shared" si="4"/>
        <v>0</v>
      </c>
      <c r="P24" s="776"/>
      <c r="Q24" s="91">
        <f t="shared" si="5"/>
        <v>0</v>
      </c>
      <c r="R24" s="58">
        <f t="shared" si="6"/>
        <v>0</v>
      </c>
      <c r="S24" s="58">
        <f t="shared" si="7"/>
        <v>0</v>
      </c>
    </row>
    <row r="25" spans="1:19" ht="15.75" customHeight="1">
      <c r="A25" s="704">
        <f>Inventory!A23</f>
        <v>0</v>
      </c>
      <c r="B25" s="142">
        <f>Inventory!B23</f>
        <v>0</v>
      </c>
      <c r="C25" s="140">
        <f>Inventory!D23</f>
        <v>0</v>
      </c>
      <c r="D25" s="1096">
        <f t="shared" si="1"/>
        <v>0</v>
      </c>
      <c r="E25" s="1094"/>
      <c r="F25" s="1103"/>
      <c r="G25" s="1013">
        <f t="shared" si="0"/>
        <v>0</v>
      </c>
      <c r="H25" s="1170"/>
      <c r="I25" s="1014"/>
      <c r="J25" s="1021">
        <f t="shared" si="2"/>
        <v>0</v>
      </c>
      <c r="K25" s="1094"/>
      <c r="L25" s="85"/>
      <c r="M25" s="1014"/>
      <c r="N25" s="1021">
        <f t="shared" si="3"/>
        <v>0</v>
      </c>
      <c r="O25" s="165">
        <f t="shared" si="4"/>
        <v>0</v>
      </c>
      <c r="P25" s="776"/>
      <c r="Q25" s="91">
        <f t="shared" si="5"/>
        <v>0</v>
      </c>
      <c r="R25" s="58">
        <f t="shared" si="6"/>
        <v>0</v>
      </c>
      <c r="S25" s="58">
        <f t="shared" si="7"/>
        <v>0</v>
      </c>
    </row>
    <row r="26" spans="1:19" ht="15.75" customHeight="1">
      <c r="A26" s="704">
        <f>Inventory!A24</f>
        <v>0</v>
      </c>
      <c r="B26" s="142">
        <f>Inventory!B24</f>
        <v>0</v>
      </c>
      <c r="C26" s="140">
        <f>Inventory!D24</f>
        <v>0</v>
      </c>
      <c r="D26" s="1096">
        <f t="shared" si="1"/>
        <v>0</v>
      </c>
      <c r="E26" s="1094"/>
      <c r="F26" s="1103"/>
      <c r="G26" s="1013">
        <f t="shared" si="0"/>
        <v>0</v>
      </c>
      <c r="H26" s="1170"/>
      <c r="I26" s="1014"/>
      <c r="J26" s="1021">
        <f t="shared" si="2"/>
        <v>0</v>
      </c>
      <c r="K26" s="1094"/>
      <c r="L26" s="85"/>
      <c r="M26" s="1014"/>
      <c r="N26" s="1021">
        <f t="shared" si="3"/>
        <v>0</v>
      </c>
      <c r="O26" s="165">
        <f t="shared" si="4"/>
        <v>0</v>
      </c>
      <c r="P26" s="776"/>
      <c r="Q26" s="91">
        <f t="shared" si="5"/>
        <v>0</v>
      </c>
      <c r="R26" s="58">
        <f t="shared" si="6"/>
        <v>0</v>
      </c>
      <c r="S26" s="58">
        <f t="shared" si="7"/>
        <v>0</v>
      </c>
    </row>
    <row r="27" spans="1:19" ht="15.75" customHeight="1">
      <c r="A27" s="704">
        <f>Inventory!A25</f>
        <v>0</v>
      </c>
      <c r="B27" s="142">
        <f>Inventory!B25</f>
        <v>0</v>
      </c>
      <c r="C27" s="140">
        <f>Inventory!D25</f>
        <v>0</v>
      </c>
      <c r="D27" s="1096">
        <f t="shared" si="1"/>
        <v>0</v>
      </c>
      <c r="E27" s="1094"/>
      <c r="F27" s="1103"/>
      <c r="G27" s="1013">
        <f t="shared" si="0"/>
        <v>0</v>
      </c>
      <c r="H27" s="1170"/>
      <c r="I27" s="1014"/>
      <c r="J27" s="1021">
        <f t="shared" si="2"/>
        <v>0</v>
      </c>
      <c r="K27" s="1094"/>
      <c r="L27" s="85"/>
      <c r="M27" s="1014"/>
      <c r="N27" s="1021">
        <f t="shared" si="3"/>
        <v>0</v>
      </c>
      <c r="O27" s="165">
        <f t="shared" si="4"/>
        <v>0</v>
      </c>
      <c r="P27" s="776"/>
      <c r="Q27" s="91">
        <f t="shared" si="5"/>
        <v>0</v>
      </c>
      <c r="R27" s="58">
        <f t="shared" si="6"/>
        <v>0</v>
      </c>
      <c r="S27" s="58">
        <f t="shared" si="7"/>
        <v>0</v>
      </c>
    </row>
    <row r="28" spans="1:19" ht="15.75" customHeight="1">
      <c r="A28" s="704">
        <f>Inventory!A26</f>
        <v>0</v>
      </c>
      <c r="B28" s="142">
        <f>Inventory!B26</f>
        <v>0</v>
      </c>
      <c r="C28" s="140">
        <f>Inventory!D26</f>
        <v>0</v>
      </c>
      <c r="D28" s="1096">
        <f t="shared" si="1"/>
        <v>0</v>
      </c>
      <c r="E28" s="1094"/>
      <c r="F28" s="1103"/>
      <c r="G28" s="1013">
        <f t="shared" si="0"/>
        <v>0</v>
      </c>
      <c r="H28" s="1170"/>
      <c r="I28" s="1014"/>
      <c r="J28" s="1021">
        <f t="shared" si="2"/>
        <v>0</v>
      </c>
      <c r="K28" s="1094"/>
      <c r="L28" s="85"/>
      <c r="M28" s="1014"/>
      <c r="N28" s="1021">
        <f t="shared" si="3"/>
        <v>0</v>
      </c>
      <c r="O28" s="165">
        <f t="shared" si="4"/>
        <v>0</v>
      </c>
      <c r="P28" s="776"/>
      <c r="Q28" s="91">
        <f t="shared" si="5"/>
        <v>0</v>
      </c>
      <c r="R28" s="58">
        <f t="shared" si="6"/>
        <v>0</v>
      </c>
      <c r="S28" s="58">
        <f t="shared" si="7"/>
        <v>0</v>
      </c>
    </row>
    <row r="29" spans="1:19" ht="15.75" customHeight="1">
      <c r="A29" s="704">
        <f>Inventory!A27</f>
        <v>0</v>
      </c>
      <c r="B29" s="142">
        <f>Inventory!B27</f>
        <v>0</v>
      </c>
      <c r="C29" s="140">
        <f>Inventory!D27</f>
        <v>0</v>
      </c>
      <c r="D29" s="1096">
        <f t="shared" si="1"/>
        <v>0</v>
      </c>
      <c r="E29" s="1094"/>
      <c r="F29" s="1103"/>
      <c r="G29" s="1013">
        <f t="shared" si="0"/>
        <v>0</v>
      </c>
      <c r="H29" s="1170"/>
      <c r="I29" s="1014"/>
      <c r="J29" s="1021">
        <f t="shared" si="2"/>
        <v>0</v>
      </c>
      <c r="K29" s="1094"/>
      <c r="L29" s="85"/>
      <c r="M29" s="1014"/>
      <c r="N29" s="1021">
        <f t="shared" si="3"/>
        <v>0</v>
      </c>
      <c r="O29" s="165">
        <f t="shared" si="4"/>
        <v>0</v>
      </c>
      <c r="P29" s="776"/>
      <c r="Q29" s="91">
        <f t="shared" si="5"/>
        <v>0</v>
      </c>
      <c r="R29" s="58">
        <f t="shared" si="6"/>
        <v>0</v>
      </c>
      <c r="S29" s="58">
        <f t="shared" si="7"/>
        <v>0</v>
      </c>
    </row>
    <row r="30" spans="1:19" ht="15.75" customHeight="1">
      <c r="A30" s="704">
        <f>Inventory!A28</f>
        <v>0</v>
      </c>
      <c r="B30" s="142">
        <f>Inventory!B28</f>
        <v>0</v>
      </c>
      <c r="C30" s="140">
        <f>Inventory!D28</f>
        <v>0</v>
      </c>
      <c r="D30" s="1096">
        <f t="shared" si="1"/>
        <v>0</v>
      </c>
      <c r="E30" s="1094"/>
      <c r="F30" s="1103"/>
      <c r="G30" s="1013">
        <f t="shared" si="0"/>
        <v>0</v>
      </c>
      <c r="H30" s="1170"/>
      <c r="I30" s="1014"/>
      <c r="J30" s="1021">
        <f t="shared" si="2"/>
        <v>0</v>
      </c>
      <c r="K30" s="1094"/>
      <c r="L30" s="85"/>
      <c r="M30" s="1014"/>
      <c r="N30" s="1021">
        <f t="shared" si="3"/>
        <v>0</v>
      </c>
      <c r="O30" s="165">
        <f t="shared" si="4"/>
        <v>0</v>
      </c>
      <c r="P30" s="776"/>
      <c r="Q30" s="91">
        <f t="shared" si="5"/>
        <v>0</v>
      </c>
      <c r="R30" s="58">
        <f t="shared" si="6"/>
        <v>0</v>
      </c>
      <c r="S30" s="58">
        <f t="shared" si="7"/>
        <v>0</v>
      </c>
    </row>
    <row r="31" spans="1:19" ht="15.75" customHeight="1">
      <c r="A31" s="704">
        <f>Inventory!A29</f>
        <v>0</v>
      </c>
      <c r="B31" s="142">
        <f>Inventory!B29</f>
        <v>0</v>
      </c>
      <c r="C31" s="140">
        <f>Inventory!D29</f>
        <v>0</v>
      </c>
      <c r="D31" s="1096">
        <f t="shared" si="1"/>
        <v>0</v>
      </c>
      <c r="E31" s="1094"/>
      <c r="F31" s="1103"/>
      <c r="G31" s="1013">
        <f t="shared" si="0"/>
        <v>0</v>
      </c>
      <c r="H31" s="1170"/>
      <c r="I31" s="1014"/>
      <c r="J31" s="1021">
        <f t="shared" si="2"/>
        <v>0</v>
      </c>
      <c r="K31" s="1094"/>
      <c r="L31" s="85"/>
      <c r="M31" s="1014"/>
      <c r="N31" s="1021">
        <f t="shared" si="3"/>
        <v>0</v>
      </c>
      <c r="O31" s="165">
        <f t="shared" si="4"/>
        <v>0</v>
      </c>
      <c r="P31" s="776"/>
      <c r="Q31" s="91">
        <f t="shared" si="5"/>
        <v>0</v>
      </c>
      <c r="R31" s="58">
        <f t="shared" si="6"/>
        <v>0</v>
      </c>
      <c r="S31" s="58">
        <f t="shared" si="7"/>
        <v>0</v>
      </c>
    </row>
    <row r="32" spans="1:19" ht="15.75" customHeight="1">
      <c r="A32" s="704">
        <f>Inventory!A30</f>
        <v>0</v>
      </c>
      <c r="B32" s="142">
        <f>Inventory!B30</f>
        <v>0</v>
      </c>
      <c r="C32" s="140">
        <f>Inventory!D30</f>
        <v>0</v>
      </c>
      <c r="D32" s="1096">
        <f t="shared" si="1"/>
        <v>0</v>
      </c>
      <c r="E32" s="1094"/>
      <c r="F32" s="1103"/>
      <c r="G32" s="1013">
        <f t="shared" si="0"/>
        <v>0</v>
      </c>
      <c r="H32" s="1170"/>
      <c r="I32" s="1014"/>
      <c r="J32" s="1021">
        <f t="shared" si="2"/>
        <v>0</v>
      </c>
      <c r="K32" s="1094"/>
      <c r="L32" s="85"/>
      <c r="M32" s="1014"/>
      <c r="N32" s="1021">
        <f t="shared" si="3"/>
        <v>0</v>
      </c>
      <c r="O32" s="165">
        <f t="shared" si="4"/>
        <v>0</v>
      </c>
      <c r="P32" s="776"/>
      <c r="Q32" s="91">
        <f t="shared" si="5"/>
        <v>0</v>
      </c>
      <c r="R32" s="58">
        <f t="shared" si="6"/>
        <v>0</v>
      </c>
      <c r="S32" s="58">
        <f t="shared" si="7"/>
        <v>0</v>
      </c>
    </row>
    <row r="33" spans="1:25" ht="15.75" customHeight="1">
      <c r="A33" s="704">
        <f>Inventory!A31</f>
        <v>0</v>
      </c>
      <c r="B33" s="142">
        <f>Inventory!B31</f>
        <v>0</v>
      </c>
      <c r="C33" s="140">
        <f>Inventory!D31</f>
        <v>0</v>
      </c>
      <c r="D33" s="1096">
        <f t="shared" si="1"/>
        <v>0</v>
      </c>
      <c r="E33" s="1094"/>
      <c r="F33" s="1103"/>
      <c r="G33" s="1013">
        <f t="shared" si="0"/>
        <v>0</v>
      </c>
      <c r="H33" s="1170"/>
      <c r="I33" s="1014"/>
      <c r="J33" s="1021">
        <f t="shared" si="2"/>
        <v>0</v>
      </c>
      <c r="K33" s="1094"/>
      <c r="L33" s="85"/>
      <c r="M33" s="1014"/>
      <c r="N33" s="1021">
        <f t="shared" si="3"/>
        <v>0</v>
      </c>
      <c r="O33" s="165">
        <f t="shared" si="4"/>
        <v>0</v>
      </c>
      <c r="P33" s="776"/>
      <c r="Q33" s="91">
        <f t="shared" si="5"/>
        <v>0</v>
      </c>
      <c r="R33" s="58">
        <f t="shared" si="6"/>
        <v>0</v>
      </c>
      <c r="S33" s="58">
        <f t="shared" si="7"/>
        <v>0</v>
      </c>
      <c r="Y33" s="57"/>
    </row>
    <row r="34" spans="1:19" ht="15.75" customHeight="1">
      <c r="A34" s="704">
        <f>Inventory!A32</f>
        <v>0</v>
      </c>
      <c r="B34" s="142">
        <f>Inventory!B32</f>
        <v>0</v>
      </c>
      <c r="C34" s="140">
        <f>Inventory!D32</f>
        <v>0</v>
      </c>
      <c r="D34" s="1096">
        <f t="shared" si="1"/>
        <v>0</v>
      </c>
      <c r="E34" s="1094"/>
      <c r="F34" s="1103"/>
      <c r="G34" s="1013">
        <f t="shared" si="0"/>
        <v>0</v>
      </c>
      <c r="H34" s="1170"/>
      <c r="I34" s="1014"/>
      <c r="J34" s="1021">
        <f t="shared" si="2"/>
        <v>0</v>
      </c>
      <c r="K34" s="1094"/>
      <c r="L34" s="85"/>
      <c r="M34" s="1014"/>
      <c r="N34" s="1021">
        <f t="shared" si="3"/>
        <v>0</v>
      </c>
      <c r="O34" s="165">
        <f t="shared" si="4"/>
        <v>0</v>
      </c>
      <c r="P34" s="776"/>
      <c r="Q34" s="91">
        <f t="shared" si="5"/>
        <v>0</v>
      </c>
      <c r="R34" s="58">
        <f t="shared" si="6"/>
        <v>0</v>
      </c>
      <c r="S34" s="58">
        <f t="shared" si="7"/>
        <v>0</v>
      </c>
    </row>
    <row r="35" spans="1:19" ht="15.75" customHeight="1">
      <c r="A35" s="704">
        <f>Inventory!A33</f>
        <v>0</v>
      </c>
      <c r="B35" s="142">
        <f>Inventory!B33</f>
        <v>0</v>
      </c>
      <c r="C35" s="140">
        <f>Inventory!D33</f>
        <v>0</v>
      </c>
      <c r="D35" s="1096">
        <f t="shared" si="1"/>
        <v>0</v>
      </c>
      <c r="E35" s="1094"/>
      <c r="F35" s="1103"/>
      <c r="G35" s="1013">
        <f t="shared" si="0"/>
        <v>0</v>
      </c>
      <c r="H35" s="1170"/>
      <c r="I35" s="1014"/>
      <c r="J35" s="1021">
        <f t="shared" si="2"/>
        <v>0</v>
      </c>
      <c r="K35" s="1094"/>
      <c r="L35" s="85"/>
      <c r="M35" s="1014"/>
      <c r="N35" s="1021">
        <f t="shared" si="3"/>
        <v>0</v>
      </c>
      <c r="O35" s="165">
        <f t="shared" si="4"/>
        <v>0</v>
      </c>
      <c r="P35" s="776"/>
      <c r="Q35" s="91">
        <f t="shared" si="5"/>
        <v>0</v>
      </c>
      <c r="R35" s="58">
        <f t="shared" si="6"/>
        <v>0</v>
      </c>
      <c r="S35" s="58">
        <f t="shared" si="7"/>
        <v>0</v>
      </c>
    </row>
    <row r="36" spans="1:19" ht="15.75" customHeight="1">
      <c r="A36" s="704">
        <f>Inventory!A34</f>
        <v>0</v>
      </c>
      <c r="B36" s="142">
        <f>Inventory!B34</f>
        <v>0</v>
      </c>
      <c r="C36" s="140">
        <f>Inventory!D34</f>
        <v>0</v>
      </c>
      <c r="D36" s="1096">
        <f t="shared" si="1"/>
        <v>0</v>
      </c>
      <c r="E36" s="1094"/>
      <c r="F36" s="1103"/>
      <c r="G36" s="1013">
        <f t="shared" si="0"/>
        <v>0</v>
      </c>
      <c r="H36" s="1170"/>
      <c r="I36" s="1014"/>
      <c r="J36" s="1021">
        <f t="shared" si="2"/>
        <v>0</v>
      </c>
      <c r="K36" s="1094"/>
      <c r="L36" s="85"/>
      <c r="M36" s="1014"/>
      <c r="N36" s="1021">
        <f t="shared" si="3"/>
        <v>0</v>
      </c>
      <c r="O36" s="165">
        <f t="shared" si="4"/>
        <v>0</v>
      </c>
      <c r="P36" s="776"/>
      <c r="Q36" s="91">
        <f t="shared" si="5"/>
        <v>0</v>
      </c>
      <c r="R36" s="58">
        <f t="shared" si="6"/>
        <v>0</v>
      </c>
      <c r="S36" s="58">
        <f t="shared" si="7"/>
        <v>0</v>
      </c>
    </row>
    <row r="37" spans="1:19" ht="15.75" customHeight="1" thickBot="1">
      <c r="A37" s="704">
        <f>Inventory!A35</f>
        <v>0</v>
      </c>
      <c r="B37" s="142">
        <f>Inventory!B35</f>
        <v>0</v>
      </c>
      <c r="C37" s="140">
        <f>Inventory!D35</f>
        <v>0</v>
      </c>
      <c r="D37" s="1096">
        <f t="shared" si="1"/>
        <v>0</v>
      </c>
      <c r="E37" s="1097"/>
      <c r="F37" s="1104"/>
      <c r="G37" s="1015">
        <f t="shared" si="0"/>
        <v>0</v>
      </c>
      <c r="H37" s="1171"/>
      <c r="I37" s="1016"/>
      <c r="J37" s="1100">
        <f t="shared" si="2"/>
        <v>0</v>
      </c>
      <c r="K37" s="1097"/>
      <c r="L37" s="1101"/>
      <c r="M37" s="1022"/>
      <c r="N37" s="1023">
        <f t="shared" si="3"/>
        <v>0</v>
      </c>
      <c r="O37" s="165">
        <f t="shared" si="4"/>
        <v>0</v>
      </c>
      <c r="P37" s="776"/>
      <c r="Q37" s="92">
        <f t="shared" si="5"/>
        <v>0</v>
      </c>
      <c r="R37" s="58">
        <f t="shared" si="6"/>
        <v>0</v>
      </c>
      <c r="S37" s="58">
        <f t="shared" si="7"/>
        <v>0</v>
      </c>
    </row>
    <row r="38" spans="1:17" ht="15.75" customHeight="1" thickBot="1">
      <c r="A38" s="1786" t="s">
        <v>30</v>
      </c>
      <c r="B38" s="1787"/>
      <c r="C38" s="1788"/>
      <c r="D38" s="250">
        <f>SUM(D7:D37)</f>
        <v>0</v>
      </c>
      <c r="E38" s="1098">
        <f>SUM(E7:E37)</f>
        <v>0</v>
      </c>
      <c r="F38" s="1009"/>
      <c r="G38" s="1010">
        <f>SUM(G7:G37)</f>
        <v>0</v>
      </c>
      <c r="H38" s="1009"/>
      <c r="I38" s="1009"/>
      <c r="J38" s="1011">
        <f>SUM(J7:J37)</f>
        <v>0</v>
      </c>
      <c r="K38" s="1102"/>
      <c r="L38" s="1102"/>
      <c r="M38" s="1009"/>
      <c r="N38" s="1011">
        <f>SUM(N7:N37)</f>
        <v>0</v>
      </c>
      <c r="O38" s="144"/>
      <c r="P38" s="145"/>
      <c r="Q38" s="149">
        <f>ROUND(SUM(Q7:Q37),0)</f>
        <v>0</v>
      </c>
    </row>
    <row r="39" spans="1:5" ht="16.5" customHeight="1" thickTop="1">
      <c r="A39" s="1795" t="s">
        <v>513</v>
      </c>
      <c r="B39" s="1796"/>
      <c r="C39" s="1796"/>
      <c r="D39" s="1797"/>
      <c r="E39" s="1108">
        <f>'Land, Bldg, Eq.'!D45+'Land, Bldg, Eq.'!D61</f>
        <v>0</v>
      </c>
    </row>
    <row r="40" spans="1:5" ht="15.75" customHeight="1" thickBot="1">
      <c r="A40" s="1804" t="s">
        <v>512</v>
      </c>
      <c r="B40" s="1805"/>
      <c r="C40" s="1805"/>
      <c r="D40" s="1805"/>
      <c r="E40" s="1109" t="str">
        <f>IF(E38-E39=0,"0",E38-E39)</f>
        <v>0</v>
      </c>
    </row>
    <row r="41" ht="13.5" thickTop="1"/>
    <row r="42" spans="1:32" ht="27.75" customHeight="1">
      <c r="A42" s="1319" t="s">
        <v>505</v>
      </c>
      <c r="B42" s="1320"/>
      <c r="C42" s="1320"/>
      <c r="D42" s="1320"/>
      <c r="E42" s="1320"/>
      <c r="F42" s="1320"/>
      <c r="G42" s="1320"/>
      <c r="H42" s="1320"/>
      <c r="I42" s="1320"/>
      <c r="J42" s="1320"/>
      <c r="K42" s="1320"/>
      <c r="L42" s="1320"/>
      <c r="M42" s="1320"/>
      <c r="N42" s="1320"/>
      <c r="O42" s="1320"/>
      <c r="P42" s="1320"/>
      <c r="Q42" s="1321"/>
      <c r="R42" s="874"/>
      <c r="S42" s="847"/>
      <c r="T42" s="847"/>
      <c r="U42" s="847"/>
      <c r="V42" s="847"/>
      <c r="W42" s="847"/>
      <c r="X42" s="847"/>
      <c r="Y42" s="847"/>
      <c r="Z42" s="847"/>
      <c r="AA42" s="847"/>
      <c r="AB42" s="847"/>
      <c r="AC42" s="847"/>
      <c r="AD42" s="847"/>
      <c r="AE42" s="847"/>
      <c r="AF42" s="847"/>
    </row>
    <row r="43" spans="1:32" ht="27.75" customHeight="1">
      <c r="A43" s="1319" t="s">
        <v>255</v>
      </c>
      <c r="B43" s="1320"/>
      <c r="C43" s="1320"/>
      <c r="D43" s="1320"/>
      <c r="E43" s="1320"/>
      <c r="F43" s="1320"/>
      <c r="G43" s="1320"/>
      <c r="H43" s="1320"/>
      <c r="I43" s="1320"/>
      <c r="J43" s="1320"/>
      <c r="K43" s="1320"/>
      <c r="L43" s="1320"/>
      <c r="M43" s="1320"/>
      <c r="N43" s="1320"/>
      <c r="O43" s="1320"/>
      <c r="P43" s="1320"/>
      <c r="Q43" s="1321"/>
      <c r="R43" s="874"/>
      <c r="S43" s="847"/>
      <c r="T43" s="847"/>
      <c r="U43" s="847"/>
      <c r="V43" s="847"/>
      <c r="W43" s="847"/>
      <c r="X43" s="847"/>
      <c r="Y43" s="847"/>
      <c r="Z43" s="847"/>
      <c r="AA43" s="847"/>
      <c r="AB43" s="847"/>
      <c r="AC43" s="847"/>
      <c r="AD43" s="847"/>
      <c r="AE43" s="847"/>
      <c r="AF43" s="847"/>
    </row>
    <row r="44" spans="1:32" ht="28.5" customHeight="1">
      <c r="A44" s="1319" t="s">
        <v>255</v>
      </c>
      <c r="B44" s="1320"/>
      <c r="C44" s="1320"/>
      <c r="D44" s="1320"/>
      <c r="E44" s="1320"/>
      <c r="F44" s="1320"/>
      <c r="G44" s="1320"/>
      <c r="H44" s="1320"/>
      <c r="I44" s="1320"/>
      <c r="J44" s="1320"/>
      <c r="K44" s="1320"/>
      <c r="L44" s="1320"/>
      <c r="M44" s="1320"/>
      <c r="N44" s="1320"/>
      <c r="O44" s="1320"/>
      <c r="P44" s="1320"/>
      <c r="Q44" s="1321"/>
      <c r="R44" s="874"/>
      <c r="S44" s="847"/>
      <c r="T44" s="847"/>
      <c r="U44" s="847"/>
      <c r="V44" s="847"/>
      <c r="W44" s="847"/>
      <c r="X44" s="847"/>
      <c r="Y44" s="847"/>
      <c r="Z44" s="847"/>
      <c r="AA44" s="847"/>
      <c r="AB44" s="847"/>
      <c r="AC44" s="847"/>
      <c r="AD44" s="847"/>
      <c r="AE44" s="847"/>
      <c r="AF44" s="847"/>
    </row>
    <row r="46" spans="1:17" ht="27" customHeight="1" hidden="1" thickTop="1">
      <c r="A46" s="1773" t="s">
        <v>228</v>
      </c>
      <c r="B46" s="1774"/>
      <c r="C46" s="1774"/>
      <c r="D46" s="1774"/>
      <c r="E46" s="1774"/>
      <c r="F46" s="1774"/>
      <c r="G46" s="1775"/>
      <c r="H46" s="1775"/>
      <c r="I46" s="1775"/>
      <c r="J46" s="1775"/>
      <c r="K46" s="1775"/>
      <c r="L46" s="1776"/>
      <c r="M46" s="1761" t="s">
        <v>60</v>
      </c>
      <c r="N46" s="1762"/>
      <c r="O46" s="1762"/>
      <c r="P46" s="1762"/>
      <c r="Q46" s="1763"/>
    </row>
    <row r="47" spans="1:22" ht="16.5" customHeight="1" hidden="1">
      <c r="A47" s="1769" t="s">
        <v>229</v>
      </c>
      <c r="B47" s="1770"/>
      <c r="C47" s="1770"/>
      <c r="D47" s="1770"/>
      <c r="E47" s="1770"/>
      <c r="F47" s="1770"/>
      <c r="G47" s="1771" t="s">
        <v>230</v>
      </c>
      <c r="H47" s="1770"/>
      <c r="I47" s="1770"/>
      <c r="J47" s="1770"/>
      <c r="K47" s="1770"/>
      <c r="L47" s="1772"/>
      <c r="M47" s="1789" t="s">
        <v>231</v>
      </c>
      <c r="N47" s="1764" t="s">
        <v>363</v>
      </c>
      <c r="O47" s="1370" t="s">
        <v>233</v>
      </c>
      <c r="P47" s="1767" t="s">
        <v>234</v>
      </c>
      <c r="Q47" s="1766" t="s">
        <v>232</v>
      </c>
      <c r="V47" s="40"/>
    </row>
    <row r="48" spans="1:17" ht="38.25" customHeight="1" hidden="1">
      <c r="A48" s="199" t="s">
        <v>47</v>
      </c>
      <c r="B48" s="156" t="s">
        <v>73</v>
      </c>
      <c r="C48" s="156" t="s">
        <v>59</v>
      </c>
      <c r="D48" s="200" t="s">
        <v>74</v>
      </c>
      <c r="E48" s="200" t="s">
        <v>432</v>
      </c>
      <c r="F48" s="195" t="s">
        <v>6</v>
      </c>
      <c r="G48" s="346" t="s">
        <v>52</v>
      </c>
      <c r="H48" s="201" t="s">
        <v>73</v>
      </c>
      <c r="I48" s="202" t="s">
        <v>59</v>
      </c>
      <c r="J48" s="203" t="s">
        <v>74</v>
      </c>
      <c r="K48" s="277" t="s">
        <v>432</v>
      </c>
      <c r="L48" s="274" t="s">
        <v>6</v>
      </c>
      <c r="M48" s="1790"/>
      <c r="N48" s="1765"/>
      <c r="O48" s="1449"/>
      <c r="P48" s="1768"/>
      <c r="Q48" s="1357"/>
    </row>
    <row r="49" spans="1:21" ht="15" customHeight="1" hidden="1">
      <c r="A49" s="151">
        <f>A7</f>
        <v>0</v>
      </c>
      <c r="B49" s="776"/>
      <c r="C49" s="776"/>
      <c r="D49" s="776"/>
      <c r="E49" s="777"/>
      <c r="F49" s="255">
        <f>SUM(B49:E49)</f>
        <v>0</v>
      </c>
      <c r="G49" s="347">
        <f>E7</f>
        <v>0</v>
      </c>
      <c r="H49" s="328">
        <f>G49*B49</f>
        <v>0</v>
      </c>
      <c r="I49" s="185">
        <f>G49*C49</f>
        <v>0</v>
      </c>
      <c r="J49" s="185">
        <f>G49*D49</f>
        <v>0</v>
      </c>
      <c r="K49" s="278">
        <f>G49*E49</f>
        <v>0</v>
      </c>
      <c r="L49" s="273">
        <f>SUM(H49:K49)</f>
        <v>0</v>
      </c>
      <c r="M49" s="251"/>
      <c r="N49" s="252"/>
      <c r="O49" s="253"/>
      <c r="P49" s="140">
        <f>M49*N49*O49</f>
        <v>0</v>
      </c>
      <c r="Q49" s="90">
        <f>G49*P49</f>
        <v>0</v>
      </c>
      <c r="U49" s="28"/>
    </row>
    <row r="50" spans="1:21" ht="15.75" customHeight="1" hidden="1">
      <c r="A50" s="150">
        <f aca="true" t="shared" si="8" ref="A50:A79">A8</f>
        <v>0</v>
      </c>
      <c r="B50" s="776"/>
      <c r="C50" s="776"/>
      <c r="D50" s="776"/>
      <c r="E50" s="776"/>
      <c r="F50" s="255">
        <f aca="true" t="shared" si="9" ref="F50:F79">SUM(B50:E50)</f>
        <v>0</v>
      </c>
      <c r="G50" s="348">
        <f aca="true" t="shared" si="10" ref="G50:G79">E8</f>
        <v>0</v>
      </c>
      <c r="H50" s="343">
        <f aca="true" t="shared" si="11" ref="H50:H79">G50*B50</f>
        <v>0</v>
      </c>
      <c r="I50" s="198">
        <f aca="true" t="shared" si="12" ref="I50:I79">G50*C50</f>
        <v>0</v>
      </c>
      <c r="J50" s="198">
        <f aca="true" t="shared" si="13" ref="J50:J79">G50*D50</f>
        <v>0</v>
      </c>
      <c r="K50" s="168">
        <f aca="true" t="shared" si="14" ref="K50:K79">G50*E50</f>
        <v>0</v>
      </c>
      <c r="L50" s="182">
        <f aca="true" t="shared" si="15" ref="L50:L79">SUM(H50:K50)</f>
        <v>0</v>
      </c>
      <c r="M50" s="251"/>
      <c r="N50" s="254"/>
      <c r="O50" s="253"/>
      <c r="P50" s="140">
        <f aca="true" t="shared" si="16" ref="P50:P79">M50*N50*O50</f>
        <v>0</v>
      </c>
      <c r="Q50" s="91">
        <f aca="true" t="shared" si="17" ref="Q50:Q79">G50*P50</f>
        <v>0</v>
      </c>
      <c r="U50" s="28"/>
    </row>
    <row r="51" spans="1:21" ht="15" customHeight="1" hidden="1">
      <c r="A51" s="150">
        <f t="shared" si="8"/>
        <v>0</v>
      </c>
      <c r="B51" s="776"/>
      <c r="C51" s="776"/>
      <c r="D51" s="776"/>
      <c r="E51" s="776"/>
      <c r="F51" s="255">
        <f t="shared" si="9"/>
        <v>0</v>
      </c>
      <c r="G51" s="348">
        <f t="shared" si="10"/>
        <v>0</v>
      </c>
      <c r="H51" s="343">
        <f t="shared" si="11"/>
        <v>0</v>
      </c>
      <c r="I51" s="198">
        <f t="shared" si="12"/>
        <v>0</v>
      </c>
      <c r="J51" s="198">
        <f t="shared" si="13"/>
        <v>0</v>
      </c>
      <c r="K51" s="168">
        <f t="shared" si="14"/>
        <v>0</v>
      </c>
      <c r="L51" s="182">
        <f t="shared" si="15"/>
        <v>0</v>
      </c>
      <c r="M51" s="251"/>
      <c r="N51" s="254"/>
      <c r="O51" s="253"/>
      <c r="P51" s="140">
        <f t="shared" si="16"/>
        <v>0</v>
      </c>
      <c r="Q51" s="91">
        <f t="shared" si="17"/>
        <v>0</v>
      </c>
      <c r="U51" s="28"/>
    </row>
    <row r="52" spans="1:21" ht="15" customHeight="1" hidden="1">
      <c r="A52" s="150">
        <f t="shared" si="8"/>
        <v>0</v>
      </c>
      <c r="B52" s="776"/>
      <c r="C52" s="776"/>
      <c r="D52" s="776"/>
      <c r="E52" s="776"/>
      <c r="F52" s="255">
        <f t="shared" si="9"/>
        <v>0</v>
      </c>
      <c r="G52" s="348">
        <f t="shared" si="10"/>
        <v>0</v>
      </c>
      <c r="H52" s="343">
        <f t="shared" si="11"/>
        <v>0</v>
      </c>
      <c r="I52" s="198">
        <f t="shared" si="12"/>
        <v>0</v>
      </c>
      <c r="J52" s="198">
        <f t="shared" si="13"/>
        <v>0</v>
      </c>
      <c r="K52" s="168">
        <f t="shared" si="14"/>
        <v>0</v>
      </c>
      <c r="L52" s="182">
        <f t="shared" si="15"/>
        <v>0</v>
      </c>
      <c r="M52" s="251"/>
      <c r="N52" s="254"/>
      <c r="O52" s="253"/>
      <c r="P52" s="140">
        <f t="shared" si="16"/>
        <v>0</v>
      </c>
      <c r="Q52" s="91">
        <f t="shared" si="17"/>
        <v>0</v>
      </c>
      <c r="U52" s="28"/>
    </row>
    <row r="53" spans="1:21" ht="15" customHeight="1" hidden="1">
      <c r="A53" s="150">
        <f t="shared" si="8"/>
        <v>0</v>
      </c>
      <c r="B53" s="776"/>
      <c r="C53" s="776"/>
      <c r="D53" s="776"/>
      <c r="E53" s="776"/>
      <c r="F53" s="255">
        <f t="shared" si="9"/>
        <v>0</v>
      </c>
      <c r="G53" s="348">
        <f t="shared" si="10"/>
        <v>0</v>
      </c>
      <c r="H53" s="343">
        <f t="shared" si="11"/>
        <v>0</v>
      </c>
      <c r="I53" s="198">
        <f t="shared" si="12"/>
        <v>0</v>
      </c>
      <c r="J53" s="198">
        <f t="shared" si="13"/>
        <v>0</v>
      </c>
      <c r="K53" s="168">
        <f t="shared" si="14"/>
        <v>0</v>
      </c>
      <c r="L53" s="182">
        <f t="shared" si="15"/>
        <v>0</v>
      </c>
      <c r="M53" s="251"/>
      <c r="N53" s="254"/>
      <c r="O53" s="253"/>
      <c r="P53" s="140">
        <f t="shared" si="16"/>
        <v>0</v>
      </c>
      <c r="Q53" s="91">
        <f t="shared" si="17"/>
        <v>0</v>
      </c>
      <c r="U53" s="28"/>
    </row>
    <row r="54" spans="1:21" ht="15" customHeight="1" hidden="1">
      <c r="A54" s="150">
        <f t="shared" si="8"/>
        <v>0</v>
      </c>
      <c r="B54" s="776"/>
      <c r="C54" s="776"/>
      <c r="D54" s="776"/>
      <c r="E54" s="776"/>
      <c r="F54" s="255">
        <f t="shared" si="9"/>
        <v>0</v>
      </c>
      <c r="G54" s="348">
        <f t="shared" si="10"/>
        <v>0</v>
      </c>
      <c r="H54" s="343">
        <f t="shared" si="11"/>
        <v>0</v>
      </c>
      <c r="I54" s="198">
        <f t="shared" si="12"/>
        <v>0</v>
      </c>
      <c r="J54" s="198">
        <f t="shared" si="13"/>
        <v>0</v>
      </c>
      <c r="K54" s="168">
        <f t="shared" si="14"/>
        <v>0</v>
      </c>
      <c r="L54" s="182">
        <f t="shared" si="15"/>
        <v>0</v>
      </c>
      <c r="M54" s="251"/>
      <c r="N54" s="254"/>
      <c r="O54" s="253"/>
      <c r="P54" s="140">
        <f t="shared" si="16"/>
        <v>0</v>
      </c>
      <c r="Q54" s="91">
        <f t="shared" si="17"/>
        <v>0</v>
      </c>
      <c r="U54" s="28"/>
    </row>
    <row r="55" spans="1:21" ht="15" customHeight="1" hidden="1">
      <c r="A55" s="150">
        <f t="shared" si="8"/>
        <v>0</v>
      </c>
      <c r="B55" s="776"/>
      <c r="C55" s="776"/>
      <c r="D55" s="776"/>
      <c r="E55" s="776"/>
      <c r="F55" s="255">
        <f t="shared" si="9"/>
        <v>0</v>
      </c>
      <c r="G55" s="348">
        <f t="shared" si="10"/>
        <v>0</v>
      </c>
      <c r="H55" s="343">
        <f t="shared" si="11"/>
        <v>0</v>
      </c>
      <c r="I55" s="198">
        <f t="shared" si="12"/>
        <v>0</v>
      </c>
      <c r="J55" s="198">
        <f t="shared" si="13"/>
        <v>0</v>
      </c>
      <c r="K55" s="168">
        <f t="shared" si="14"/>
        <v>0</v>
      </c>
      <c r="L55" s="182">
        <f t="shared" si="15"/>
        <v>0</v>
      </c>
      <c r="M55" s="251"/>
      <c r="N55" s="254"/>
      <c r="O55" s="253"/>
      <c r="P55" s="140">
        <f t="shared" si="16"/>
        <v>0</v>
      </c>
      <c r="Q55" s="91">
        <f t="shared" si="17"/>
        <v>0</v>
      </c>
      <c r="U55" s="28"/>
    </row>
    <row r="56" spans="1:21" ht="15" customHeight="1" hidden="1">
      <c r="A56" s="150">
        <f t="shared" si="8"/>
        <v>0</v>
      </c>
      <c r="B56" s="776"/>
      <c r="C56" s="776"/>
      <c r="D56" s="776"/>
      <c r="E56" s="776"/>
      <c r="F56" s="255">
        <f t="shared" si="9"/>
        <v>0</v>
      </c>
      <c r="G56" s="348">
        <f t="shared" si="10"/>
        <v>0</v>
      </c>
      <c r="H56" s="343">
        <f t="shared" si="11"/>
        <v>0</v>
      </c>
      <c r="I56" s="198">
        <f t="shared" si="12"/>
        <v>0</v>
      </c>
      <c r="J56" s="198">
        <f t="shared" si="13"/>
        <v>0</v>
      </c>
      <c r="K56" s="168">
        <f t="shared" si="14"/>
        <v>0</v>
      </c>
      <c r="L56" s="182">
        <f t="shared" si="15"/>
        <v>0</v>
      </c>
      <c r="M56" s="251"/>
      <c r="N56" s="254"/>
      <c r="O56" s="253"/>
      <c r="P56" s="140">
        <f t="shared" si="16"/>
        <v>0</v>
      </c>
      <c r="Q56" s="91">
        <f t="shared" si="17"/>
        <v>0</v>
      </c>
      <c r="U56" s="28"/>
    </row>
    <row r="57" spans="1:21" ht="15" customHeight="1" hidden="1">
      <c r="A57" s="150">
        <f t="shared" si="8"/>
        <v>0</v>
      </c>
      <c r="B57" s="776"/>
      <c r="C57" s="776"/>
      <c r="D57" s="776"/>
      <c r="E57" s="776"/>
      <c r="F57" s="255">
        <f t="shared" si="9"/>
        <v>0</v>
      </c>
      <c r="G57" s="348">
        <f t="shared" si="10"/>
        <v>0</v>
      </c>
      <c r="H57" s="343">
        <f t="shared" si="11"/>
        <v>0</v>
      </c>
      <c r="I57" s="198">
        <f t="shared" si="12"/>
        <v>0</v>
      </c>
      <c r="J57" s="198">
        <f t="shared" si="13"/>
        <v>0</v>
      </c>
      <c r="K57" s="168">
        <f t="shared" si="14"/>
        <v>0</v>
      </c>
      <c r="L57" s="182">
        <f t="shared" si="15"/>
        <v>0</v>
      </c>
      <c r="M57" s="251"/>
      <c r="N57" s="254"/>
      <c r="O57" s="253"/>
      <c r="P57" s="140">
        <f t="shared" si="16"/>
        <v>0</v>
      </c>
      <c r="Q57" s="91">
        <f t="shared" si="17"/>
        <v>0</v>
      </c>
      <c r="U57" s="28"/>
    </row>
    <row r="58" spans="1:21" ht="15" customHeight="1" hidden="1">
      <c r="A58" s="150">
        <f t="shared" si="8"/>
        <v>0</v>
      </c>
      <c r="B58" s="776"/>
      <c r="C58" s="776"/>
      <c r="D58" s="776"/>
      <c r="E58" s="776"/>
      <c r="F58" s="255">
        <f t="shared" si="9"/>
        <v>0</v>
      </c>
      <c r="G58" s="348">
        <f t="shared" si="10"/>
        <v>0</v>
      </c>
      <c r="H58" s="343">
        <f t="shared" si="11"/>
        <v>0</v>
      </c>
      <c r="I58" s="198">
        <f t="shared" si="12"/>
        <v>0</v>
      </c>
      <c r="J58" s="198">
        <f t="shared" si="13"/>
        <v>0</v>
      </c>
      <c r="K58" s="168">
        <f t="shared" si="14"/>
        <v>0</v>
      </c>
      <c r="L58" s="182">
        <f t="shared" si="15"/>
        <v>0</v>
      </c>
      <c r="M58" s="251"/>
      <c r="N58" s="254"/>
      <c r="O58" s="253"/>
      <c r="P58" s="140">
        <f t="shared" si="16"/>
        <v>0</v>
      </c>
      <c r="Q58" s="91">
        <f t="shared" si="17"/>
        <v>0</v>
      </c>
      <c r="U58" s="28"/>
    </row>
    <row r="59" spans="1:21" ht="15" customHeight="1" hidden="1">
      <c r="A59" s="150">
        <f t="shared" si="8"/>
        <v>0</v>
      </c>
      <c r="B59" s="776"/>
      <c r="C59" s="776"/>
      <c r="D59" s="776"/>
      <c r="E59" s="776"/>
      <c r="F59" s="255">
        <f t="shared" si="9"/>
        <v>0</v>
      </c>
      <c r="G59" s="348">
        <f t="shared" si="10"/>
        <v>0</v>
      </c>
      <c r="H59" s="343">
        <f t="shared" si="11"/>
        <v>0</v>
      </c>
      <c r="I59" s="198">
        <f t="shared" si="12"/>
        <v>0</v>
      </c>
      <c r="J59" s="198">
        <f t="shared" si="13"/>
        <v>0</v>
      </c>
      <c r="K59" s="168">
        <f t="shared" si="14"/>
        <v>0</v>
      </c>
      <c r="L59" s="182">
        <f t="shared" si="15"/>
        <v>0</v>
      </c>
      <c r="M59" s="251"/>
      <c r="N59" s="254"/>
      <c r="O59" s="253"/>
      <c r="P59" s="140">
        <f t="shared" si="16"/>
        <v>0</v>
      </c>
      <c r="Q59" s="91">
        <f t="shared" si="17"/>
        <v>0</v>
      </c>
      <c r="U59" s="28"/>
    </row>
    <row r="60" spans="1:21" ht="15" customHeight="1" hidden="1">
      <c r="A60" s="150">
        <f t="shared" si="8"/>
        <v>0</v>
      </c>
      <c r="B60" s="776"/>
      <c r="C60" s="776"/>
      <c r="D60" s="776"/>
      <c r="E60" s="776"/>
      <c r="F60" s="255">
        <f t="shared" si="9"/>
        <v>0</v>
      </c>
      <c r="G60" s="348">
        <f t="shared" si="10"/>
        <v>0</v>
      </c>
      <c r="H60" s="343">
        <f t="shared" si="11"/>
        <v>0</v>
      </c>
      <c r="I60" s="198">
        <f t="shared" si="12"/>
        <v>0</v>
      </c>
      <c r="J60" s="198">
        <f t="shared" si="13"/>
        <v>0</v>
      </c>
      <c r="K60" s="168">
        <f t="shared" si="14"/>
        <v>0</v>
      </c>
      <c r="L60" s="182">
        <f t="shared" si="15"/>
        <v>0</v>
      </c>
      <c r="M60" s="251"/>
      <c r="N60" s="254"/>
      <c r="O60" s="253"/>
      <c r="P60" s="140">
        <f t="shared" si="16"/>
        <v>0</v>
      </c>
      <c r="Q60" s="91">
        <f t="shared" si="17"/>
        <v>0</v>
      </c>
      <c r="U60" s="28"/>
    </row>
    <row r="61" spans="1:21" ht="15" customHeight="1" hidden="1">
      <c r="A61" s="150">
        <f t="shared" si="8"/>
        <v>0</v>
      </c>
      <c r="B61" s="776"/>
      <c r="C61" s="776"/>
      <c r="D61" s="776"/>
      <c r="E61" s="776"/>
      <c r="F61" s="255">
        <f t="shared" si="9"/>
        <v>0</v>
      </c>
      <c r="G61" s="348">
        <f t="shared" si="10"/>
        <v>0</v>
      </c>
      <c r="H61" s="343">
        <f t="shared" si="11"/>
        <v>0</v>
      </c>
      <c r="I61" s="198">
        <f t="shared" si="12"/>
        <v>0</v>
      </c>
      <c r="J61" s="198">
        <f t="shared" si="13"/>
        <v>0</v>
      </c>
      <c r="K61" s="168">
        <f t="shared" si="14"/>
        <v>0</v>
      </c>
      <c r="L61" s="182">
        <f t="shared" si="15"/>
        <v>0</v>
      </c>
      <c r="M61" s="251"/>
      <c r="N61" s="254"/>
      <c r="O61" s="253"/>
      <c r="P61" s="140">
        <f t="shared" si="16"/>
        <v>0</v>
      </c>
      <c r="Q61" s="91">
        <f t="shared" si="17"/>
        <v>0</v>
      </c>
      <c r="U61" s="28"/>
    </row>
    <row r="62" spans="1:21" ht="15" customHeight="1" hidden="1">
      <c r="A62" s="150">
        <f t="shared" si="8"/>
        <v>0</v>
      </c>
      <c r="B62" s="776"/>
      <c r="C62" s="776"/>
      <c r="D62" s="776"/>
      <c r="E62" s="776"/>
      <c r="F62" s="255">
        <f t="shared" si="9"/>
        <v>0</v>
      </c>
      <c r="G62" s="348">
        <f t="shared" si="10"/>
        <v>0</v>
      </c>
      <c r="H62" s="343">
        <f t="shared" si="11"/>
        <v>0</v>
      </c>
      <c r="I62" s="198">
        <f t="shared" si="12"/>
        <v>0</v>
      </c>
      <c r="J62" s="198">
        <f t="shared" si="13"/>
        <v>0</v>
      </c>
      <c r="K62" s="168">
        <f t="shared" si="14"/>
        <v>0</v>
      </c>
      <c r="L62" s="182">
        <f t="shared" si="15"/>
        <v>0</v>
      </c>
      <c r="M62" s="251"/>
      <c r="N62" s="254"/>
      <c r="O62" s="253"/>
      <c r="P62" s="140">
        <f t="shared" si="16"/>
        <v>0</v>
      </c>
      <c r="Q62" s="91">
        <f t="shared" si="17"/>
        <v>0</v>
      </c>
      <c r="U62" s="28"/>
    </row>
    <row r="63" spans="1:21" ht="15" customHeight="1" hidden="1">
      <c r="A63" s="150">
        <f t="shared" si="8"/>
        <v>0</v>
      </c>
      <c r="B63" s="776"/>
      <c r="C63" s="776"/>
      <c r="D63" s="776"/>
      <c r="E63" s="776"/>
      <c r="F63" s="255">
        <f t="shared" si="9"/>
        <v>0</v>
      </c>
      <c r="G63" s="348">
        <f t="shared" si="10"/>
        <v>0</v>
      </c>
      <c r="H63" s="343">
        <f t="shared" si="11"/>
        <v>0</v>
      </c>
      <c r="I63" s="198">
        <f t="shared" si="12"/>
        <v>0</v>
      </c>
      <c r="J63" s="198">
        <f t="shared" si="13"/>
        <v>0</v>
      </c>
      <c r="K63" s="168">
        <f t="shared" si="14"/>
        <v>0</v>
      </c>
      <c r="L63" s="182">
        <f t="shared" si="15"/>
        <v>0</v>
      </c>
      <c r="M63" s="251"/>
      <c r="N63" s="254"/>
      <c r="O63" s="253"/>
      <c r="P63" s="140">
        <f t="shared" si="16"/>
        <v>0</v>
      </c>
      <c r="Q63" s="91">
        <f t="shared" si="17"/>
        <v>0</v>
      </c>
      <c r="U63" s="28"/>
    </row>
    <row r="64" spans="1:21" ht="15" customHeight="1" hidden="1">
      <c r="A64" s="150">
        <f t="shared" si="8"/>
        <v>0</v>
      </c>
      <c r="B64" s="776"/>
      <c r="C64" s="776"/>
      <c r="D64" s="776"/>
      <c r="E64" s="776"/>
      <c r="F64" s="255">
        <f t="shared" si="9"/>
        <v>0</v>
      </c>
      <c r="G64" s="348">
        <f t="shared" si="10"/>
        <v>0</v>
      </c>
      <c r="H64" s="343">
        <f t="shared" si="11"/>
        <v>0</v>
      </c>
      <c r="I64" s="198">
        <f t="shared" si="12"/>
        <v>0</v>
      </c>
      <c r="J64" s="198">
        <f t="shared" si="13"/>
        <v>0</v>
      </c>
      <c r="K64" s="168">
        <f t="shared" si="14"/>
        <v>0</v>
      </c>
      <c r="L64" s="182">
        <f t="shared" si="15"/>
        <v>0</v>
      </c>
      <c r="M64" s="251"/>
      <c r="N64" s="254"/>
      <c r="O64" s="253"/>
      <c r="P64" s="140">
        <f t="shared" si="16"/>
        <v>0</v>
      </c>
      <c r="Q64" s="91">
        <f t="shared" si="17"/>
        <v>0</v>
      </c>
      <c r="U64" s="28"/>
    </row>
    <row r="65" spans="1:21" ht="15" customHeight="1" hidden="1">
      <c r="A65" s="150">
        <f t="shared" si="8"/>
        <v>0</v>
      </c>
      <c r="B65" s="776"/>
      <c r="C65" s="776"/>
      <c r="D65" s="776"/>
      <c r="E65" s="776"/>
      <c r="F65" s="255">
        <f t="shared" si="9"/>
        <v>0</v>
      </c>
      <c r="G65" s="348">
        <f t="shared" si="10"/>
        <v>0</v>
      </c>
      <c r="H65" s="343">
        <f t="shared" si="11"/>
        <v>0</v>
      </c>
      <c r="I65" s="198">
        <f t="shared" si="12"/>
        <v>0</v>
      </c>
      <c r="J65" s="198">
        <f t="shared" si="13"/>
        <v>0</v>
      </c>
      <c r="K65" s="168">
        <f t="shared" si="14"/>
        <v>0</v>
      </c>
      <c r="L65" s="182">
        <f t="shared" si="15"/>
        <v>0</v>
      </c>
      <c r="M65" s="251"/>
      <c r="N65" s="254"/>
      <c r="O65" s="253"/>
      <c r="P65" s="140">
        <f t="shared" si="16"/>
        <v>0</v>
      </c>
      <c r="Q65" s="91">
        <f t="shared" si="17"/>
        <v>0</v>
      </c>
      <c r="U65" s="28"/>
    </row>
    <row r="66" spans="1:21" ht="15" customHeight="1" hidden="1">
      <c r="A66" s="150">
        <f t="shared" si="8"/>
        <v>0</v>
      </c>
      <c r="B66" s="776"/>
      <c r="C66" s="776"/>
      <c r="D66" s="776"/>
      <c r="E66" s="776"/>
      <c r="F66" s="255">
        <f t="shared" si="9"/>
        <v>0</v>
      </c>
      <c r="G66" s="348">
        <f t="shared" si="10"/>
        <v>0</v>
      </c>
      <c r="H66" s="343">
        <f t="shared" si="11"/>
        <v>0</v>
      </c>
      <c r="I66" s="198">
        <f t="shared" si="12"/>
        <v>0</v>
      </c>
      <c r="J66" s="198">
        <f t="shared" si="13"/>
        <v>0</v>
      </c>
      <c r="K66" s="168">
        <f t="shared" si="14"/>
        <v>0</v>
      </c>
      <c r="L66" s="182">
        <f t="shared" si="15"/>
        <v>0</v>
      </c>
      <c r="M66" s="251"/>
      <c r="N66" s="254"/>
      <c r="O66" s="253"/>
      <c r="P66" s="140">
        <f t="shared" si="16"/>
        <v>0</v>
      </c>
      <c r="Q66" s="91">
        <f t="shared" si="17"/>
        <v>0</v>
      </c>
      <c r="U66" s="28"/>
    </row>
    <row r="67" spans="1:21" ht="15" customHeight="1" hidden="1">
      <c r="A67" s="150">
        <f t="shared" si="8"/>
        <v>0</v>
      </c>
      <c r="B67" s="776"/>
      <c r="C67" s="776"/>
      <c r="D67" s="776"/>
      <c r="E67" s="776"/>
      <c r="F67" s="255">
        <f t="shared" si="9"/>
        <v>0</v>
      </c>
      <c r="G67" s="348">
        <f t="shared" si="10"/>
        <v>0</v>
      </c>
      <c r="H67" s="343">
        <f t="shared" si="11"/>
        <v>0</v>
      </c>
      <c r="I67" s="198">
        <f t="shared" si="12"/>
        <v>0</v>
      </c>
      <c r="J67" s="198">
        <f t="shared" si="13"/>
        <v>0</v>
      </c>
      <c r="K67" s="168">
        <f t="shared" si="14"/>
        <v>0</v>
      </c>
      <c r="L67" s="182">
        <f t="shared" si="15"/>
        <v>0</v>
      </c>
      <c r="M67" s="251"/>
      <c r="N67" s="254"/>
      <c r="O67" s="253"/>
      <c r="P67" s="140">
        <f t="shared" si="16"/>
        <v>0</v>
      </c>
      <c r="Q67" s="91">
        <f t="shared" si="17"/>
        <v>0</v>
      </c>
      <c r="U67" s="28"/>
    </row>
    <row r="68" spans="1:21" ht="15" customHeight="1" hidden="1">
      <c r="A68" s="150">
        <f t="shared" si="8"/>
        <v>0</v>
      </c>
      <c r="B68" s="776"/>
      <c r="C68" s="776"/>
      <c r="D68" s="776"/>
      <c r="E68" s="776"/>
      <c r="F68" s="255">
        <f t="shared" si="9"/>
        <v>0</v>
      </c>
      <c r="G68" s="348">
        <f t="shared" si="10"/>
        <v>0</v>
      </c>
      <c r="H68" s="343">
        <f t="shared" si="11"/>
        <v>0</v>
      </c>
      <c r="I68" s="198">
        <f t="shared" si="12"/>
        <v>0</v>
      </c>
      <c r="J68" s="198">
        <f t="shared" si="13"/>
        <v>0</v>
      </c>
      <c r="K68" s="168">
        <f t="shared" si="14"/>
        <v>0</v>
      </c>
      <c r="L68" s="182">
        <f t="shared" si="15"/>
        <v>0</v>
      </c>
      <c r="M68" s="251"/>
      <c r="N68" s="254"/>
      <c r="O68" s="253"/>
      <c r="P68" s="140">
        <f t="shared" si="16"/>
        <v>0</v>
      </c>
      <c r="Q68" s="91">
        <f t="shared" si="17"/>
        <v>0</v>
      </c>
      <c r="U68" s="28"/>
    </row>
    <row r="69" spans="1:21" ht="15" customHeight="1" hidden="1">
      <c r="A69" s="150">
        <f t="shared" si="8"/>
        <v>0</v>
      </c>
      <c r="B69" s="776"/>
      <c r="C69" s="776"/>
      <c r="D69" s="777"/>
      <c r="E69" s="777"/>
      <c r="F69" s="255">
        <f t="shared" si="9"/>
        <v>0</v>
      </c>
      <c r="G69" s="348">
        <f t="shared" si="10"/>
        <v>0</v>
      </c>
      <c r="H69" s="343">
        <f t="shared" si="11"/>
        <v>0</v>
      </c>
      <c r="I69" s="198">
        <f t="shared" si="12"/>
        <v>0</v>
      </c>
      <c r="J69" s="198">
        <f t="shared" si="13"/>
        <v>0</v>
      </c>
      <c r="K69" s="168">
        <f t="shared" si="14"/>
        <v>0</v>
      </c>
      <c r="L69" s="182">
        <f t="shared" si="15"/>
        <v>0</v>
      </c>
      <c r="M69" s="251"/>
      <c r="N69" s="254"/>
      <c r="O69" s="253"/>
      <c r="P69" s="140">
        <f t="shared" si="16"/>
        <v>0</v>
      </c>
      <c r="Q69" s="91">
        <f t="shared" si="17"/>
        <v>0</v>
      </c>
      <c r="U69" s="28"/>
    </row>
    <row r="70" spans="1:21" ht="15" customHeight="1" hidden="1">
      <c r="A70" s="150">
        <f t="shared" si="8"/>
        <v>0</v>
      </c>
      <c r="B70" s="776"/>
      <c r="C70" s="776"/>
      <c r="D70" s="776"/>
      <c r="E70" s="776"/>
      <c r="F70" s="255">
        <f t="shared" si="9"/>
        <v>0</v>
      </c>
      <c r="G70" s="348">
        <f t="shared" si="10"/>
        <v>0</v>
      </c>
      <c r="H70" s="343">
        <f t="shared" si="11"/>
        <v>0</v>
      </c>
      <c r="I70" s="198">
        <f t="shared" si="12"/>
        <v>0</v>
      </c>
      <c r="J70" s="198">
        <f t="shared" si="13"/>
        <v>0</v>
      </c>
      <c r="K70" s="168">
        <f t="shared" si="14"/>
        <v>0</v>
      </c>
      <c r="L70" s="182">
        <f t="shared" si="15"/>
        <v>0</v>
      </c>
      <c r="M70" s="251"/>
      <c r="N70" s="254"/>
      <c r="O70" s="253"/>
      <c r="P70" s="140">
        <f t="shared" si="16"/>
        <v>0</v>
      </c>
      <c r="Q70" s="91">
        <f t="shared" si="17"/>
        <v>0</v>
      </c>
      <c r="U70" s="28"/>
    </row>
    <row r="71" spans="1:21" ht="15" customHeight="1" hidden="1">
      <c r="A71" s="150">
        <f t="shared" si="8"/>
        <v>0</v>
      </c>
      <c r="B71" s="776"/>
      <c r="C71" s="776"/>
      <c r="D71" s="776"/>
      <c r="E71" s="776"/>
      <c r="F71" s="255">
        <f t="shared" si="9"/>
        <v>0</v>
      </c>
      <c r="G71" s="348">
        <f t="shared" si="10"/>
        <v>0</v>
      </c>
      <c r="H71" s="343">
        <f t="shared" si="11"/>
        <v>0</v>
      </c>
      <c r="I71" s="198">
        <f t="shared" si="12"/>
        <v>0</v>
      </c>
      <c r="J71" s="198">
        <f t="shared" si="13"/>
        <v>0</v>
      </c>
      <c r="K71" s="168">
        <f t="shared" si="14"/>
        <v>0</v>
      </c>
      <c r="L71" s="182">
        <f t="shared" si="15"/>
        <v>0</v>
      </c>
      <c r="M71" s="251"/>
      <c r="N71" s="254"/>
      <c r="O71" s="253"/>
      <c r="P71" s="140">
        <f t="shared" si="16"/>
        <v>0</v>
      </c>
      <c r="Q71" s="91">
        <f t="shared" si="17"/>
        <v>0</v>
      </c>
      <c r="U71" s="28"/>
    </row>
    <row r="72" spans="1:21" ht="15" customHeight="1" hidden="1">
      <c r="A72" s="150">
        <f t="shared" si="8"/>
        <v>0</v>
      </c>
      <c r="B72" s="776"/>
      <c r="C72" s="776"/>
      <c r="D72" s="776"/>
      <c r="E72" s="776"/>
      <c r="F72" s="255">
        <f t="shared" si="9"/>
        <v>0</v>
      </c>
      <c r="G72" s="348">
        <f t="shared" si="10"/>
        <v>0</v>
      </c>
      <c r="H72" s="343">
        <f t="shared" si="11"/>
        <v>0</v>
      </c>
      <c r="I72" s="198">
        <f t="shared" si="12"/>
        <v>0</v>
      </c>
      <c r="J72" s="198">
        <f t="shared" si="13"/>
        <v>0</v>
      </c>
      <c r="K72" s="168">
        <f t="shared" si="14"/>
        <v>0</v>
      </c>
      <c r="L72" s="182">
        <f t="shared" si="15"/>
        <v>0</v>
      </c>
      <c r="M72" s="251"/>
      <c r="N72" s="254"/>
      <c r="O72" s="253"/>
      <c r="P72" s="140">
        <f t="shared" si="16"/>
        <v>0</v>
      </c>
      <c r="Q72" s="91">
        <f t="shared" si="17"/>
        <v>0</v>
      </c>
      <c r="U72" s="28"/>
    </row>
    <row r="73" spans="1:21" ht="15" customHeight="1" hidden="1">
      <c r="A73" s="150">
        <f t="shared" si="8"/>
        <v>0</v>
      </c>
      <c r="B73" s="776"/>
      <c r="C73" s="776"/>
      <c r="D73" s="776"/>
      <c r="E73" s="776"/>
      <c r="F73" s="255">
        <f t="shared" si="9"/>
        <v>0</v>
      </c>
      <c r="G73" s="348">
        <f t="shared" si="10"/>
        <v>0</v>
      </c>
      <c r="H73" s="343">
        <f t="shared" si="11"/>
        <v>0</v>
      </c>
      <c r="I73" s="198">
        <f t="shared" si="12"/>
        <v>0</v>
      </c>
      <c r="J73" s="198">
        <f t="shared" si="13"/>
        <v>0</v>
      </c>
      <c r="K73" s="168">
        <f t="shared" si="14"/>
        <v>0</v>
      </c>
      <c r="L73" s="182">
        <f t="shared" si="15"/>
        <v>0</v>
      </c>
      <c r="M73" s="251"/>
      <c r="N73" s="254"/>
      <c r="O73" s="253"/>
      <c r="P73" s="140">
        <f t="shared" si="16"/>
        <v>0</v>
      </c>
      <c r="Q73" s="91">
        <f t="shared" si="17"/>
        <v>0</v>
      </c>
      <c r="U73" s="28"/>
    </row>
    <row r="74" spans="1:21" ht="15" customHeight="1" hidden="1">
      <c r="A74" s="150">
        <f t="shared" si="8"/>
        <v>0</v>
      </c>
      <c r="B74" s="776"/>
      <c r="C74" s="776"/>
      <c r="D74" s="776"/>
      <c r="E74" s="776"/>
      <c r="F74" s="255">
        <f t="shared" si="9"/>
        <v>0</v>
      </c>
      <c r="G74" s="348">
        <f t="shared" si="10"/>
        <v>0</v>
      </c>
      <c r="H74" s="343">
        <f t="shared" si="11"/>
        <v>0</v>
      </c>
      <c r="I74" s="198">
        <f t="shared" si="12"/>
        <v>0</v>
      </c>
      <c r="J74" s="198">
        <f t="shared" si="13"/>
        <v>0</v>
      </c>
      <c r="K74" s="168">
        <f t="shared" si="14"/>
        <v>0</v>
      </c>
      <c r="L74" s="182">
        <f t="shared" si="15"/>
        <v>0</v>
      </c>
      <c r="M74" s="251"/>
      <c r="N74" s="254"/>
      <c r="O74" s="253"/>
      <c r="P74" s="140">
        <f t="shared" si="16"/>
        <v>0</v>
      </c>
      <c r="Q74" s="91">
        <f t="shared" si="17"/>
        <v>0</v>
      </c>
      <c r="U74" s="28"/>
    </row>
    <row r="75" spans="1:21" ht="15" customHeight="1" hidden="1">
      <c r="A75" s="150">
        <f t="shared" si="8"/>
        <v>0</v>
      </c>
      <c r="B75" s="776"/>
      <c r="C75" s="776"/>
      <c r="D75" s="776"/>
      <c r="E75" s="776"/>
      <c r="F75" s="255">
        <f t="shared" si="9"/>
        <v>0</v>
      </c>
      <c r="G75" s="348">
        <f t="shared" si="10"/>
        <v>0</v>
      </c>
      <c r="H75" s="343">
        <f t="shared" si="11"/>
        <v>0</v>
      </c>
      <c r="I75" s="198">
        <f t="shared" si="12"/>
        <v>0</v>
      </c>
      <c r="J75" s="198">
        <f t="shared" si="13"/>
        <v>0</v>
      </c>
      <c r="K75" s="168">
        <f t="shared" si="14"/>
        <v>0</v>
      </c>
      <c r="L75" s="182">
        <f t="shared" si="15"/>
        <v>0</v>
      </c>
      <c r="M75" s="251"/>
      <c r="N75" s="254"/>
      <c r="O75" s="253"/>
      <c r="P75" s="140">
        <f t="shared" si="16"/>
        <v>0</v>
      </c>
      <c r="Q75" s="91">
        <f t="shared" si="17"/>
        <v>0</v>
      </c>
      <c r="U75" s="28"/>
    </row>
    <row r="76" spans="1:21" ht="15" customHeight="1" hidden="1">
      <c r="A76" s="150">
        <f t="shared" si="8"/>
        <v>0</v>
      </c>
      <c r="B76" s="776"/>
      <c r="C76" s="776"/>
      <c r="D76" s="776"/>
      <c r="E76" s="776"/>
      <c r="F76" s="255">
        <f t="shared" si="9"/>
        <v>0</v>
      </c>
      <c r="G76" s="348">
        <f t="shared" si="10"/>
        <v>0</v>
      </c>
      <c r="H76" s="343">
        <f t="shared" si="11"/>
        <v>0</v>
      </c>
      <c r="I76" s="198">
        <f t="shared" si="12"/>
        <v>0</v>
      </c>
      <c r="J76" s="198">
        <f t="shared" si="13"/>
        <v>0</v>
      </c>
      <c r="K76" s="168">
        <f t="shared" si="14"/>
        <v>0</v>
      </c>
      <c r="L76" s="182">
        <f t="shared" si="15"/>
        <v>0</v>
      </c>
      <c r="M76" s="251"/>
      <c r="N76" s="254"/>
      <c r="O76" s="253"/>
      <c r="P76" s="140">
        <f t="shared" si="16"/>
        <v>0</v>
      </c>
      <c r="Q76" s="91">
        <f t="shared" si="17"/>
        <v>0</v>
      </c>
      <c r="U76" s="28"/>
    </row>
    <row r="77" spans="1:21" ht="15" customHeight="1" hidden="1">
      <c r="A77" s="150">
        <f t="shared" si="8"/>
        <v>0</v>
      </c>
      <c r="B77" s="776"/>
      <c r="C77" s="776"/>
      <c r="D77" s="776"/>
      <c r="E77" s="776"/>
      <c r="F77" s="255">
        <f t="shared" si="9"/>
        <v>0</v>
      </c>
      <c r="G77" s="348">
        <f t="shared" si="10"/>
        <v>0</v>
      </c>
      <c r="H77" s="343">
        <f t="shared" si="11"/>
        <v>0</v>
      </c>
      <c r="I77" s="198">
        <f t="shared" si="12"/>
        <v>0</v>
      </c>
      <c r="J77" s="198">
        <f t="shared" si="13"/>
        <v>0</v>
      </c>
      <c r="K77" s="168">
        <f t="shared" si="14"/>
        <v>0</v>
      </c>
      <c r="L77" s="182">
        <f t="shared" si="15"/>
        <v>0</v>
      </c>
      <c r="M77" s="251"/>
      <c r="N77" s="254"/>
      <c r="O77" s="253"/>
      <c r="P77" s="140">
        <f t="shared" si="16"/>
        <v>0</v>
      </c>
      <c r="Q77" s="91">
        <f t="shared" si="17"/>
        <v>0</v>
      </c>
      <c r="U77" s="28"/>
    </row>
    <row r="78" spans="1:21" ht="15" customHeight="1" hidden="1">
      <c r="A78" s="150">
        <f t="shared" si="8"/>
        <v>0</v>
      </c>
      <c r="B78" s="776"/>
      <c r="C78" s="776"/>
      <c r="D78" s="776"/>
      <c r="E78" s="776"/>
      <c r="F78" s="255">
        <f t="shared" si="9"/>
        <v>0</v>
      </c>
      <c r="G78" s="348">
        <f t="shared" si="10"/>
        <v>0</v>
      </c>
      <c r="H78" s="343">
        <f t="shared" si="11"/>
        <v>0</v>
      </c>
      <c r="I78" s="198">
        <f t="shared" si="12"/>
        <v>0</v>
      </c>
      <c r="J78" s="198">
        <f t="shared" si="13"/>
        <v>0</v>
      </c>
      <c r="K78" s="168">
        <f t="shared" si="14"/>
        <v>0</v>
      </c>
      <c r="L78" s="182">
        <f t="shared" si="15"/>
        <v>0</v>
      </c>
      <c r="M78" s="251"/>
      <c r="N78" s="254"/>
      <c r="O78" s="253"/>
      <c r="P78" s="140">
        <f t="shared" si="16"/>
        <v>0</v>
      </c>
      <c r="Q78" s="91">
        <f t="shared" si="17"/>
        <v>0</v>
      </c>
      <c r="U78" s="28"/>
    </row>
    <row r="79" spans="1:21" ht="15" customHeight="1" hidden="1">
      <c r="A79" s="706">
        <f t="shared" si="8"/>
        <v>0</v>
      </c>
      <c r="B79" s="776"/>
      <c r="C79" s="776"/>
      <c r="D79" s="776"/>
      <c r="E79" s="776"/>
      <c r="F79" s="255">
        <f t="shared" si="9"/>
        <v>0</v>
      </c>
      <c r="G79" s="349">
        <f t="shared" si="10"/>
        <v>0</v>
      </c>
      <c r="H79" s="344">
        <f t="shared" si="11"/>
        <v>0</v>
      </c>
      <c r="I79" s="204">
        <f t="shared" si="12"/>
        <v>0</v>
      </c>
      <c r="J79" s="204">
        <f t="shared" si="13"/>
        <v>0</v>
      </c>
      <c r="K79" s="171">
        <f t="shared" si="14"/>
        <v>0</v>
      </c>
      <c r="L79" s="275">
        <f t="shared" si="15"/>
        <v>0</v>
      </c>
      <c r="M79" s="251"/>
      <c r="N79" s="254"/>
      <c r="O79" s="253"/>
      <c r="P79" s="140">
        <f t="shared" si="16"/>
        <v>0</v>
      </c>
      <c r="Q79" s="91">
        <f t="shared" si="17"/>
        <v>0</v>
      </c>
      <c r="U79" s="28"/>
    </row>
    <row r="80" spans="1:17" ht="15" customHeight="1" hidden="1">
      <c r="A80" s="1067" t="s">
        <v>30</v>
      </c>
      <c r="B80" s="1068"/>
      <c r="C80" s="1068"/>
      <c r="D80" s="1068"/>
      <c r="E80" s="1068"/>
      <c r="F80" s="1069"/>
      <c r="G80" s="1070">
        <f>SUM(G49:G79)</f>
        <v>0</v>
      </c>
      <c r="H80" s="1071">
        <f>ROUND(SUM(H49:H79),0)</f>
        <v>0</v>
      </c>
      <c r="I80" s="1072">
        <f>ROUND(SUM(I49:I79),0)</f>
        <v>0</v>
      </c>
      <c r="J80" s="1072">
        <f>ROUND(SUM(J49:J79),0)</f>
        <v>0</v>
      </c>
      <c r="K80" s="1073">
        <f>ROUND(SUM(K49:K79),0)</f>
        <v>0</v>
      </c>
      <c r="L80" s="1074">
        <f>ROUND(SUM(H80:K80),0)</f>
        <v>0</v>
      </c>
      <c r="M80" s="1075"/>
      <c r="N80" s="1076"/>
      <c r="O80" s="1076"/>
      <c r="P80" s="1077"/>
      <c r="Q80" s="1078">
        <f>SUM(Q49:Q79)</f>
        <v>0</v>
      </c>
    </row>
    <row r="81" ht="12.75" hidden="1"/>
    <row r="85" spans="1:32" ht="12.75">
      <c r="A85" s="43"/>
      <c r="B85" s="874"/>
      <c r="C85" s="874"/>
      <c r="D85" s="874"/>
      <c r="E85" s="874"/>
      <c r="F85" s="874"/>
      <c r="G85" s="874"/>
      <c r="H85" s="875"/>
      <c r="I85" s="875"/>
      <c r="J85" s="875"/>
      <c r="K85" s="876"/>
      <c r="L85" s="876"/>
      <c r="M85" s="877"/>
      <c r="N85" s="878"/>
      <c r="O85" s="60"/>
      <c r="P85" s="60"/>
      <c r="Q85" s="60"/>
      <c r="R85" s="874"/>
      <c r="S85" s="847"/>
      <c r="T85" s="847"/>
      <c r="U85" s="847"/>
      <c r="V85" s="847"/>
      <c r="W85" s="847"/>
      <c r="X85" s="847"/>
      <c r="Y85" s="847"/>
      <c r="Z85" s="847"/>
      <c r="AA85" s="847"/>
      <c r="AB85" s="847"/>
      <c r="AC85" s="847"/>
      <c r="AD85" s="847"/>
      <c r="AE85" s="847"/>
      <c r="AF85" s="847"/>
    </row>
    <row r="86" spans="1:32" ht="12.75" customHeight="1">
      <c r="A86" s="847"/>
      <c r="B86" s="847"/>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row>
    <row r="87" spans="1:32" ht="19.5" customHeight="1">
      <c r="A87" s="847"/>
      <c r="B87" s="847"/>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row>
    <row r="88" spans="1:32" ht="12.75">
      <c r="A88" s="847"/>
      <c r="B88" s="847"/>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row>
    <row r="89" spans="1:32" ht="12.75">
      <c r="A89" s="847"/>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row>
    <row r="90" spans="1:32" ht="12.75">
      <c r="A90" s="847"/>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c r="AC90" s="847"/>
      <c r="AD90" s="847"/>
      <c r="AE90" s="847"/>
      <c r="AF90" s="847"/>
    </row>
    <row r="91" spans="1:32" ht="12.75" customHeight="1">
      <c r="A91" s="847"/>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c r="AC91" s="847"/>
      <c r="AD91" s="847"/>
      <c r="AE91" s="847"/>
      <c r="AF91" s="847"/>
    </row>
    <row r="92" spans="1:32" ht="12.75">
      <c r="A92" s="847"/>
      <c r="B92" s="847"/>
      <c r="C92" s="847"/>
      <c r="D92" s="847"/>
      <c r="E92" s="847"/>
      <c r="F92" s="847"/>
      <c r="G92" s="847"/>
      <c r="H92" s="847"/>
      <c r="I92" s="847"/>
      <c r="J92" s="847"/>
      <c r="K92" s="847"/>
      <c r="L92" s="847"/>
      <c r="M92" s="847"/>
      <c r="N92" s="847"/>
      <c r="O92" s="847"/>
      <c r="P92" s="847"/>
      <c r="Q92" s="847"/>
      <c r="R92" s="847"/>
      <c r="S92" s="847"/>
      <c r="T92" s="847"/>
      <c r="U92" s="847"/>
      <c r="V92" s="847"/>
      <c r="W92" s="847"/>
      <c r="X92" s="847"/>
      <c r="Y92" s="847"/>
      <c r="Z92" s="847"/>
      <c r="AA92" s="847"/>
      <c r="AB92" s="847"/>
      <c r="AC92" s="847"/>
      <c r="AD92" s="847"/>
      <c r="AE92" s="847"/>
      <c r="AF92" s="847"/>
    </row>
    <row r="93" spans="1:32" ht="12.75" customHeight="1">
      <c r="A93" s="847"/>
      <c r="B93" s="847"/>
      <c r="C93" s="847"/>
      <c r="D93" s="847"/>
      <c r="E93" s="847"/>
      <c r="F93" s="847"/>
      <c r="G93" s="847"/>
      <c r="H93" s="847"/>
      <c r="I93" s="847"/>
      <c r="J93" s="847"/>
      <c r="K93" s="847"/>
      <c r="L93" s="847"/>
      <c r="M93" s="847"/>
      <c r="N93" s="847"/>
      <c r="O93" s="847"/>
      <c r="P93" s="847"/>
      <c r="Q93" s="847"/>
      <c r="R93" s="847"/>
      <c r="S93" s="847"/>
      <c r="T93" s="847"/>
      <c r="U93" s="847"/>
      <c r="V93" s="847"/>
      <c r="W93" s="847"/>
      <c r="X93" s="847"/>
      <c r="Y93" s="847"/>
      <c r="Z93" s="847"/>
      <c r="AA93" s="847"/>
      <c r="AB93" s="847"/>
      <c r="AC93" s="847"/>
      <c r="AD93" s="847"/>
      <c r="AE93" s="847"/>
      <c r="AF93" s="847"/>
    </row>
    <row r="94" spans="1:32" ht="12.75">
      <c r="A94" s="847"/>
      <c r="B94" s="847"/>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row>
    <row r="95" spans="1:32" ht="12.75">
      <c r="A95" s="847"/>
      <c r="B95" s="847"/>
      <c r="C95" s="847"/>
      <c r="D95" s="847"/>
      <c r="E95" s="847"/>
      <c r="F95" s="847"/>
      <c r="G95" s="847"/>
      <c r="H95" s="847"/>
      <c r="I95" s="847"/>
      <c r="J95" s="847"/>
      <c r="K95" s="847"/>
      <c r="L95" s="847"/>
      <c r="M95" s="847"/>
      <c r="N95" s="847"/>
      <c r="O95" s="847"/>
      <c r="P95" s="847"/>
      <c r="Q95" s="847"/>
      <c r="R95" s="847"/>
      <c r="S95" s="847"/>
      <c r="T95" s="847"/>
      <c r="U95" s="847"/>
      <c r="V95" s="847"/>
      <c r="W95" s="847"/>
      <c r="X95" s="847"/>
      <c r="Y95" s="847"/>
      <c r="Z95" s="847"/>
      <c r="AA95" s="847"/>
      <c r="AB95" s="847"/>
      <c r="AC95" s="847"/>
      <c r="AD95" s="847"/>
      <c r="AE95" s="847"/>
      <c r="AF95" s="847"/>
    </row>
    <row r="96" spans="1:32" ht="12.75">
      <c r="A96" s="847"/>
      <c r="B96" s="847"/>
      <c r="C96" s="847"/>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row>
    <row r="97" spans="1:32" ht="12.75">
      <c r="A97" s="847"/>
      <c r="B97" s="847"/>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row>
    <row r="98" spans="1:32" ht="12.75">
      <c r="A98" s="847"/>
      <c r="B98" s="847"/>
      <c r="C98" s="847"/>
      <c r="D98" s="847"/>
      <c r="E98" s="847"/>
      <c r="F98" s="847"/>
      <c r="G98" s="847"/>
      <c r="H98" s="847"/>
      <c r="I98" s="847"/>
      <c r="J98" s="847"/>
      <c r="K98" s="847"/>
      <c r="L98" s="847"/>
      <c r="M98" s="847"/>
      <c r="N98" s="847"/>
      <c r="O98" s="847"/>
      <c r="P98" s="847"/>
      <c r="Q98" s="847"/>
      <c r="R98" s="847"/>
      <c r="S98" s="847"/>
      <c r="T98" s="847"/>
      <c r="U98" s="847"/>
      <c r="V98" s="847"/>
      <c r="W98" s="847"/>
      <c r="X98" s="847"/>
      <c r="Y98" s="847"/>
      <c r="Z98" s="847"/>
      <c r="AA98" s="847"/>
      <c r="AB98" s="847"/>
      <c r="AC98" s="847"/>
      <c r="AD98" s="847"/>
      <c r="AE98" s="847"/>
      <c r="AF98" s="847"/>
    </row>
    <row r="99" spans="1:32" ht="12.75">
      <c r="A99" s="847"/>
      <c r="B99" s="847"/>
      <c r="C99" s="847"/>
      <c r="D99" s="847"/>
      <c r="E99" s="847"/>
      <c r="F99" s="847"/>
      <c r="G99" s="847"/>
      <c r="H99" s="847"/>
      <c r="I99" s="847"/>
      <c r="J99" s="847"/>
      <c r="K99" s="847"/>
      <c r="L99" s="847"/>
      <c r="M99" s="847"/>
      <c r="N99" s="847"/>
      <c r="O99" s="847"/>
      <c r="P99" s="847"/>
      <c r="Q99" s="847"/>
      <c r="R99" s="847"/>
      <c r="S99" s="847"/>
      <c r="T99" s="847"/>
      <c r="U99" s="847"/>
      <c r="V99" s="847"/>
      <c r="W99" s="847"/>
      <c r="X99" s="847"/>
      <c r="Y99" s="847"/>
      <c r="Z99" s="847"/>
      <c r="AA99" s="847"/>
      <c r="AB99" s="847"/>
      <c r="AC99" s="847"/>
      <c r="AD99" s="847"/>
      <c r="AE99" s="847"/>
      <c r="AF99" s="847"/>
    </row>
    <row r="100" spans="1:32" ht="12.75">
      <c r="A100" s="847"/>
      <c r="B100" s="847"/>
      <c r="C100" s="847"/>
      <c r="D100" s="847"/>
      <c r="E100" s="847"/>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row>
    <row r="101" spans="1:32" ht="12.75">
      <c r="A101" s="847"/>
      <c r="B101" s="847"/>
      <c r="C101" s="847"/>
      <c r="D101" s="847"/>
      <c r="E101" s="847"/>
      <c r="F101" s="847"/>
      <c r="G101" s="847"/>
      <c r="H101" s="847"/>
      <c r="I101" s="847"/>
      <c r="J101" s="847"/>
      <c r="K101" s="847"/>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row>
    <row r="102" spans="1:32" ht="12.75">
      <c r="A102" s="847"/>
      <c r="B102" s="847"/>
      <c r="C102" s="847"/>
      <c r="D102" s="847"/>
      <c r="E102" s="847"/>
      <c r="F102" s="847"/>
      <c r="G102" s="847"/>
      <c r="H102" s="847"/>
      <c r="I102" s="847"/>
      <c r="J102" s="847"/>
      <c r="K102" s="847"/>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row>
    <row r="103" spans="1:32" ht="12.75">
      <c r="A103" s="847"/>
      <c r="B103" s="847"/>
      <c r="C103" s="847"/>
      <c r="D103" s="847"/>
      <c r="E103" s="847"/>
      <c r="F103" s="847"/>
      <c r="G103" s="847"/>
      <c r="H103" s="847"/>
      <c r="I103" s="847"/>
      <c r="J103" s="847"/>
      <c r="K103" s="847"/>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row>
    <row r="104" spans="1:32" ht="12.75">
      <c r="A104" s="847"/>
      <c r="B104" s="847"/>
      <c r="C104" s="847"/>
      <c r="D104" s="847"/>
      <c r="E104" s="847"/>
      <c r="F104" s="847"/>
      <c r="G104" s="847"/>
      <c r="H104" s="847"/>
      <c r="I104" s="847"/>
      <c r="J104" s="847"/>
      <c r="K104" s="847"/>
      <c r="L104" s="847"/>
      <c r="M104" s="847"/>
      <c r="N104" s="847"/>
      <c r="O104" s="847"/>
      <c r="P104" s="847"/>
      <c r="Q104" s="847"/>
      <c r="R104" s="847"/>
      <c r="S104" s="847"/>
      <c r="T104" s="847"/>
      <c r="U104" s="847"/>
      <c r="V104" s="847"/>
      <c r="W104" s="847"/>
      <c r="X104" s="847"/>
      <c r="Y104" s="847"/>
      <c r="Z104" s="847"/>
      <c r="AA104" s="847"/>
      <c r="AB104" s="847"/>
      <c r="AC104" s="847"/>
      <c r="AD104" s="847"/>
      <c r="AE104" s="847"/>
      <c r="AF104" s="847"/>
    </row>
    <row r="105" spans="1:32" ht="12.75">
      <c r="A105" s="847"/>
      <c r="B105" s="847"/>
      <c r="C105" s="847"/>
      <c r="D105" s="847"/>
      <c r="E105" s="847"/>
      <c r="F105" s="847"/>
      <c r="G105" s="847"/>
      <c r="H105" s="847"/>
      <c r="I105" s="847"/>
      <c r="J105" s="847"/>
      <c r="K105" s="847"/>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row>
    <row r="106" spans="1:32" ht="12.75">
      <c r="A106" s="847"/>
      <c r="B106" s="847"/>
      <c r="C106" s="847"/>
      <c r="D106" s="847"/>
      <c r="E106" s="847"/>
      <c r="F106" s="847"/>
      <c r="G106" s="847"/>
      <c r="H106" s="847"/>
      <c r="I106" s="847"/>
      <c r="J106" s="847"/>
      <c r="K106" s="847"/>
      <c r="L106" s="847"/>
      <c r="M106" s="847"/>
      <c r="N106" s="847"/>
      <c r="O106" s="847"/>
      <c r="P106" s="847"/>
      <c r="Q106" s="847"/>
      <c r="R106" s="847"/>
      <c r="S106" s="847"/>
      <c r="T106" s="847"/>
      <c r="U106" s="847"/>
      <c r="V106" s="847"/>
      <c r="W106" s="847"/>
      <c r="X106" s="847"/>
      <c r="Y106" s="847"/>
      <c r="Z106" s="847"/>
      <c r="AA106" s="847"/>
      <c r="AB106" s="847"/>
      <c r="AC106" s="847"/>
      <c r="AD106" s="847"/>
      <c r="AE106" s="847"/>
      <c r="AF106" s="847"/>
    </row>
    <row r="107" spans="1:32" ht="12.75">
      <c r="A107" s="847"/>
      <c r="B107" s="847"/>
      <c r="C107" s="847"/>
      <c r="D107" s="847"/>
      <c r="E107" s="847"/>
      <c r="F107" s="847"/>
      <c r="G107" s="847"/>
      <c r="H107" s="847"/>
      <c r="I107" s="847"/>
      <c r="J107" s="847"/>
      <c r="K107" s="847"/>
      <c r="L107" s="847"/>
      <c r="M107" s="847"/>
      <c r="N107" s="847"/>
      <c r="O107" s="847"/>
      <c r="P107" s="847"/>
      <c r="Q107" s="847"/>
      <c r="R107" s="847"/>
      <c r="S107" s="847"/>
      <c r="T107" s="847"/>
      <c r="U107" s="847"/>
      <c r="V107" s="847"/>
      <c r="W107" s="847"/>
      <c r="X107" s="847"/>
      <c r="Y107" s="847"/>
      <c r="Z107" s="847"/>
      <c r="AA107" s="847"/>
      <c r="AB107" s="847"/>
      <c r="AC107" s="847"/>
      <c r="AD107" s="847"/>
      <c r="AE107" s="847"/>
      <c r="AF107" s="847"/>
    </row>
    <row r="108" spans="1:32" ht="12.75">
      <c r="A108" s="847"/>
      <c r="B108" s="847"/>
      <c r="C108" s="847"/>
      <c r="D108" s="847"/>
      <c r="E108" s="847"/>
      <c r="F108" s="847"/>
      <c r="G108" s="847"/>
      <c r="H108" s="847"/>
      <c r="I108" s="847"/>
      <c r="J108" s="847"/>
      <c r="K108" s="847"/>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row>
    <row r="109" spans="1:32" ht="12.75">
      <c r="A109" s="847"/>
      <c r="B109" s="847"/>
      <c r="C109" s="847"/>
      <c r="D109" s="847"/>
      <c r="E109" s="847"/>
      <c r="F109" s="847"/>
      <c r="G109" s="847"/>
      <c r="H109" s="847"/>
      <c r="I109" s="847"/>
      <c r="J109" s="847"/>
      <c r="K109" s="847"/>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row>
    <row r="110" spans="1:32" ht="12.75">
      <c r="A110" s="847"/>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row>
    <row r="111" spans="1:32" ht="12.75">
      <c r="A111" s="847"/>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row>
    <row r="112" spans="1:32" ht="12.75">
      <c r="A112" s="847"/>
      <c r="B112" s="847"/>
      <c r="C112" s="847"/>
      <c r="D112" s="847"/>
      <c r="E112" s="847"/>
      <c r="F112" s="847"/>
      <c r="G112" s="847"/>
      <c r="H112" s="847"/>
      <c r="I112" s="847"/>
      <c r="J112" s="847"/>
      <c r="K112" s="847"/>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row>
    <row r="113" spans="1:32" ht="12.75">
      <c r="A113" s="847"/>
      <c r="B113" s="847"/>
      <c r="C113" s="847"/>
      <c r="D113" s="847"/>
      <c r="E113" s="847"/>
      <c r="F113" s="847"/>
      <c r="G113" s="847"/>
      <c r="H113" s="847"/>
      <c r="I113" s="847"/>
      <c r="J113" s="847"/>
      <c r="K113" s="847"/>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row>
    <row r="114" spans="1:32" ht="12.75">
      <c r="A114" s="847"/>
      <c r="B114" s="847"/>
      <c r="C114" s="847"/>
      <c r="D114" s="847"/>
      <c r="E114" s="847"/>
      <c r="F114" s="847"/>
      <c r="G114" s="847"/>
      <c r="H114" s="847"/>
      <c r="I114" s="847"/>
      <c r="J114" s="847"/>
      <c r="K114" s="847"/>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row>
    <row r="115" spans="1:32" ht="12.75">
      <c r="A115" s="847"/>
      <c r="B115" s="847"/>
      <c r="C115" s="847"/>
      <c r="D115" s="847"/>
      <c r="E115" s="847"/>
      <c r="F115" s="847"/>
      <c r="G115" s="847"/>
      <c r="H115" s="847"/>
      <c r="I115" s="847"/>
      <c r="J115" s="847"/>
      <c r="K115" s="847"/>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row>
    <row r="116" spans="1:32" ht="12.75">
      <c r="A116" s="847"/>
      <c r="B116" s="847"/>
      <c r="C116" s="847"/>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row>
    <row r="117" spans="1:32" ht="12.75">
      <c r="A117" s="847"/>
      <c r="B117" s="847"/>
      <c r="C117" s="847"/>
      <c r="D117" s="847"/>
      <c r="E117" s="847"/>
      <c r="F117" s="847"/>
      <c r="G117" s="847"/>
      <c r="H117" s="847"/>
      <c r="I117" s="847"/>
      <c r="J117" s="847"/>
      <c r="K117" s="847"/>
      <c r="L117" s="847"/>
      <c r="M117" s="847"/>
      <c r="N117" s="847"/>
      <c r="O117" s="847"/>
      <c r="P117" s="847"/>
      <c r="Q117" s="847"/>
      <c r="R117" s="847"/>
      <c r="S117" s="847"/>
      <c r="T117" s="847"/>
      <c r="U117" s="847"/>
      <c r="V117" s="847"/>
      <c r="W117" s="847"/>
      <c r="X117" s="847"/>
      <c r="Y117" s="847"/>
      <c r="Z117" s="847"/>
      <c r="AA117" s="847"/>
      <c r="AB117" s="847"/>
      <c r="AC117" s="847"/>
      <c r="AD117" s="847"/>
      <c r="AE117" s="847"/>
      <c r="AF117" s="847"/>
    </row>
    <row r="118" spans="1:32" ht="12.75">
      <c r="A118" s="847"/>
      <c r="B118" s="847"/>
      <c r="C118" s="847"/>
      <c r="D118" s="847"/>
      <c r="E118" s="847"/>
      <c r="F118" s="847"/>
      <c r="G118" s="847"/>
      <c r="H118" s="847"/>
      <c r="I118" s="847"/>
      <c r="J118" s="847"/>
      <c r="K118" s="847"/>
      <c r="L118" s="847"/>
      <c r="M118" s="847"/>
      <c r="N118" s="847"/>
      <c r="O118" s="847"/>
      <c r="P118" s="847"/>
      <c r="Q118" s="847"/>
      <c r="R118" s="847"/>
      <c r="S118" s="847"/>
      <c r="T118" s="847"/>
      <c r="U118" s="847"/>
      <c r="V118" s="847"/>
      <c r="W118" s="847"/>
      <c r="X118" s="847"/>
      <c r="Y118" s="847"/>
      <c r="Z118" s="847"/>
      <c r="AA118" s="847"/>
      <c r="AB118" s="847"/>
      <c r="AC118" s="847"/>
      <c r="AD118" s="847"/>
      <c r="AE118" s="847"/>
      <c r="AF118" s="847"/>
    </row>
    <row r="119" spans="1:32" ht="12.75">
      <c r="A119" s="847"/>
      <c r="B119" s="847"/>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row>
    <row r="120" spans="1:32" ht="12.75">
      <c r="A120" s="847"/>
      <c r="B120" s="847"/>
      <c r="C120" s="847"/>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7"/>
      <c r="AA120" s="847"/>
      <c r="AB120" s="847"/>
      <c r="AC120" s="847"/>
      <c r="AD120" s="847"/>
      <c r="AE120" s="847"/>
      <c r="AF120" s="847"/>
    </row>
    <row r="121" spans="1:32" ht="12.75">
      <c r="A121" s="847"/>
      <c r="B121" s="847"/>
      <c r="C121" s="847"/>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7"/>
      <c r="AA121" s="847"/>
      <c r="AB121" s="847"/>
      <c r="AC121" s="847"/>
      <c r="AD121" s="847"/>
      <c r="AE121" s="847"/>
      <c r="AF121" s="847"/>
    </row>
    <row r="122" spans="1:32" ht="12.75">
      <c r="A122" s="847"/>
      <c r="B122" s="847"/>
      <c r="C122" s="847"/>
      <c r="D122" s="847"/>
      <c r="E122" s="847"/>
      <c r="F122" s="847"/>
      <c r="G122" s="847"/>
      <c r="H122" s="847"/>
      <c r="I122" s="847"/>
      <c r="J122" s="847"/>
      <c r="K122" s="847"/>
      <c r="L122" s="847"/>
      <c r="M122" s="847"/>
      <c r="N122" s="847"/>
      <c r="O122" s="847"/>
      <c r="P122" s="847"/>
      <c r="Q122" s="847"/>
      <c r="R122" s="847"/>
      <c r="S122" s="847"/>
      <c r="T122" s="847"/>
      <c r="U122" s="847"/>
      <c r="V122" s="847"/>
      <c r="W122" s="847"/>
      <c r="X122" s="847"/>
      <c r="Y122" s="847"/>
      <c r="Z122" s="847"/>
      <c r="AA122" s="847"/>
      <c r="AB122" s="847"/>
      <c r="AC122" s="847"/>
      <c r="AD122" s="847"/>
      <c r="AE122" s="847"/>
      <c r="AF122" s="847"/>
    </row>
    <row r="123" spans="1:32" ht="12.75">
      <c r="A123" s="847"/>
      <c r="B123" s="847"/>
      <c r="C123" s="847"/>
      <c r="D123" s="847"/>
      <c r="E123" s="847"/>
      <c r="F123" s="847"/>
      <c r="G123" s="847"/>
      <c r="H123" s="847"/>
      <c r="I123" s="847"/>
      <c r="J123" s="847"/>
      <c r="K123" s="847"/>
      <c r="L123" s="847"/>
      <c r="M123" s="847"/>
      <c r="N123" s="847"/>
      <c r="O123" s="847"/>
      <c r="P123" s="847"/>
      <c r="Q123" s="847"/>
      <c r="R123" s="847"/>
      <c r="S123" s="847"/>
      <c r="T123" s="847"/>
      <c r="U123" s="847"/>
      <c r="V123" s="847"/>
      <c r="W123" s="847"/>
      <c r="X123" s="847"/>
      <c r="Y123" s="847"/>
      <c r="Z123" s="847"/>
      <c r="AA123" s="847"/>
      <c r="AB123" s="847"/>
      <c r="AC123" s="847"/>
      <c r="AD123" s="847"/>
      <c r="AE123" s="847"/>
      <c r="AF123" s="847"/>
    </row>
    <row r="124" spans="1:32" ht="12.75">
      <c r="A124" s="847"/>
      <c r="B124" s="847"/>
      <c r="C124" s="847"/>
      <c r="D124" s="847"/>
      <c r="E124" s="847"/>
      <c r="F124" s="847"/>
      <c r="G124" s="847"/>
      <c r="H124" s="847"/>
      <c r="I124" s="847"/>
      <c r="J124" s="847"/>
      <c r="K124" s="847"/>
      <c r="L124" s="847"/>
      <c r="M124" s="847"/>
      <c r="N124" s="847"/>
      <c r="O124" s="847"/>
      <c r="P124" s="847"/>
      <c r="Q124" s="847"/>
      <c r="R124" s="847"/>
      <c r="S124" s="847"/>
      <c r="T124" s="847"/>
      <c r="U124" s="847"/>
      <c r="V124" s="847"/>
      <c r="W124" s="847"/>
      <c r="X124" s="847"/>
      <c r="Y124" s="847"/>
      <c r="Z124" s="847"/>
      <c r="AA124" s="847"/>
      <c r="AB124" s="847"/>
      <c r="AC124" s="847"/>
      <c r="AD124" s="847"/>
      <c r="AE124" s="847"/>
      <c r="AF124" s="847"/>
    </row>
    <row r="125" spans="1:32" ht="12.75">
      <c r="A125" s="847"/>
      <c r="B125" s="847"/>
      <c r="C125" s="847"/>
      <c r="D125" s="847"/>
      <c r="E125" s="847"/>
      <c r="F125" s="847"/>
      <c r="G125" s="847"/>
      <c r="H125" s="847"/>
      <c r="I125" s="847"/>
      <c r="J125" s="847"/>
      <c r="K125" s="847"/>
      <c r="L125" s="847"/>
      <c r="M125" s="847"/>
      <c r="N125" s="847"/>
      <c r="O125" s="847"/>
      <c r="P125" s="847"/>
      <c r="Q125" s="847"/>
      <c r="R125" s="847"/>
      <c r="S125" s="847"/>
      <c r="T125" s="847"/>
      <c r="U125" s="847"/>
      <c r="V125" s="847"/>
      <c r="W125" s="847"/>
      <c r="X125" s="847"/>
      <c r="Y125" s="847"/>
      <c r="Z125" s="847"/>
      <c r="AA125" s="847"/>
      <c r="AB125" s="847"/>
      <c r="AC125" s="847"/>
      <c r="AD125" s="847"/>
      <c r="AE125" s="847"/>
      <c r="AF125" s="847"/>
    </row>
  </sheetData>
  <sheetProtection password="C356" sheet="1" objects="1" scenarios="1"/>
  <mergeCells count="28">
    <mergeCell ref="A42:Q42"/>
    <mergeCell ref="A43:Q43"/>
    <mergeCell ref="A44:Q44"/>
    <mergeCell ref="A40:D40"/>
    <mergeCell ref="D5:D6"/>
    <mergeCell ref="E4:J4"/>
    <mergeCell ref="A39:D39"/>
    <mergeCell ref="O4:Q4"/>
    <mergeCell ref="L5:N5"/>
    <mergeCell ref="A4:A6"/>
    <mergeCell ref="E1:L1"/>
    <mergeCell ref="A46:L46"/>
    <mergeCell ref="B5:B6"/>
    <mergeCell ref="E5:G5"/>
    <mergeCell ref="C2:D2"/>
    <mergeCell ref="K4:N4"/>
    <mergeCell ref="A38:C38"/>
    <mergeCell ref="F2:H2"/>
    <mergeCell ref="B4:D4"/>
    <mergeCell ref="C5:C6"/>
    <mergeCell ref="M46:Q46"/>
    <mergeCell ref="N47:N48"/>
    <mergeCell ref="O47:O48"/>
    <mergeCell ref="Q47:Q48"/>
    <mergeCell ref="P47:P48"/>
    <mergeCell ref="A47:F47"/>
    <mergeCell ref="G47:L47"/>
    <mergeCell ref="M47:M48"/>
  </mergeCells>
  <hyperlinks>
    <hyperlink ref="A7:A37" location="Assets_Crops" display="Assets_Crops"/>
    <hyperlink ref="A39:D39" location="Cultivated_Acres" display="Cultivated_Acres"/>
  </hyperlinks>
  <printOptions horizontalCentered="1"/>
  <pageMargins left="0.34" right="0.34" top="0.643700787" bottom="0.643700787" header="0.196850393700787" footer="0.196850393700787"/>
  <pageSetup fitToHeight="2" horizontalDpi="300" verticalDpi="300" orientation="landscape" scale="66" r:id="rId3"/>
  <headerFooter alignWithMargins="0">
    <oddFooter>&amp;L&amp;D&amp;CPage &amp;P of &amp;N&amp;RManitoba Agriculture, Food and Rural Initiatives
&amp;"Arial,Italic"Farm Management</oddFooter>
  </headerFooter>
  <rowBreaks count="1" manualBreakCount="1">
    <brk id="45"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Ralph Pieper, P.Ag. / rpieper@gov.mb.ca</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Farmplan version 2.0 Expanded</dc:title>
  <dc:subject>Farm Financial and Production Planning</dc:subject>
  <dc:creator>MAF Farm Management Specialists</dc:creator>
  <cp:keywords>Financial, Plan, Farm, Records, Analysis, Projected, Proforma, Cash Flow,</cp:keywords>
  <dc:description>Farm Plan is a set of co-ordinated financial statements designed to calculate NEXT year's Net Worth, Cash Flow, Income Statement and Debt Service Summary based on production and financial management plans for the coming year.
Contact:
R. Pieper, P.Ag.
Farm Management Section
Manitoba Agriculture and Food
903-401 York Avenue
Winnipeg, MB  R3C 0P8
Canada</dc:description>
  <cp:lastModifiedBy>Ian Heggstrom</cp:lastModifiedBy>
  <cp:lastPrinted>2008-12-02T22:30:46Z</cp:lastPrinted>
  <dcterms:created xsi:type="dcterms:W3CDTF">1998-07-13T19:39:01Z</dcterms:created>
  <dcterms:modified xsi:type="dcterms:W3CDTF">2021-08-12T17:31:56Z</dcterms:modified>
  <cp:category>Farm Financial Planning and Analysis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ther_Assets" linkTarget="Prop_Other_Assets">
    <vt:lpwstr>Other Assets:</vt:lpwstr>
  </property>
</Properties>
</file>